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May 10 - 12 we 20)" sheetId="1" r:id="rId1"/>
    <sheet name="May 10 - 12 (TOP 20)" sheetId="2" r:id="rId2"/>
  </sheets>
  <definedNames>
    <definedName name="_xlnm.Print_Area" localSheetId="1">'May 10 - 12 (TOP 20)'!$A$1:$W$45</definedName>
    <definedName name="_xlnm.Print_Area" localSheetId="0">'May 10 - 12 we 20)'!$A$1:$W$88</definedName>
  </definedNames>
  <calcPr fullCalcOnLoad="1"/>
</workbook>
</file>

<file path=xl/sharedStrings.xml><?xml version="1.0" encoding="utf-8"?>
<sst xmlns="http://schemas.openxmlformats.org/spreadsheetml/2006/main" count="318" uniqueCount="134">
  <si>
    <t>ÇILGIN DERSANE</t>
  </si>
  <si>
    <t>HAPPY FEET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</si>
  <si>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</si>
  <si>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</si>
  <si>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</si>
  <si>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</si>
  <si>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</si>
  <si>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TIGLON</t>
  </si>
  <si>
    <t>D PRODUCTIONS</t>
  </si>
  <si>
    <t>MEDYAVIZYON</t>
  </si>
  <si>
    <t>FIDA</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</si>
  <si>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</si>
  <si>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</si>
  <si>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</si>
  <si>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</si>
  <si>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</si>
  <si>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</si>
  <si>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</si>
  <si>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</si>
  <si>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</si>
  <si>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</si>
  <si>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</si>
  <si>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</si>
  <si>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</si>
  <si>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</si>
  <si>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</si>
  <si>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</si>
  <si>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</si>
  <si>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</si>
  <si>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</si>
  <si>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</si>
  <si>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</si>
  <si>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</si>
  <si>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</si>
  <si>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</si>
  <si>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</si>
  <si>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</si>
  <si>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Company</t>
  </si>
  <si>
    <t>35 MILIM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</si>
  <si>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</si>
  <si>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SHARK BAIT</t>
  </si>
  <si>
    <t>PURSUIT OF HAPPYNESS</t>
  </si>
  <si>
    <t>UNP</t>
  </si>
  <si>
    <t>ALPHA DOG</t>
  </si>
  <si>
    <t>BETA</t>
  </si>
  <si>
    <t>UGLY DUCKLING AND ME, THE</t>
  </si>
  <si>
    <t>ROCKY BALBOA</t>
  </si>
  <si>
    <t>HITCHER, THE</t>
  </si>
  <si>
    <t>UMUT ADASI</t>
  </si>
  <si>
    <t>KARIZMA</t>
  </si>
  <si>
    <t>MUTLULUK</t>
  </si>
  <si>
    <t>KENDA</t>
  </si>
  <si>
    <t>ANS</t>
  </si>
  <si>
    <t>MAVİ GÖZLÜ DEV</t>
  </si>
  <si>
    <t>WEINSTEIN CO.</t>
  </si>
  <si>
    <t>APOCALYPTO</t>
  </si>
  <si>
    <t>*Bu hafta sonu R Film ve Barbar Film'in dağıtımda filmi yoktur.</t>
  </si>
  <si>
    <t>MEET THE ROBINSONS</t>
  </si>
  <si>
    <t>TMNT</t>
  </si>
  <si>
    <t>AVSAR FILM</t>
  </si>
  <si>
    <t>PARIS, JE T'AIME</t>
  </si>
  <si>
    <t>PREMONITION</t>
  </si>
  <si>
    <t>HYDE PARK</t>
  </si>
  <si>
    <t>BEYNELMİLEL</t>
  </si>
  <si>
    <t>BKM</t>
  </si>
  <si>
    <t>TELL NO ONE</t>
  </si>
  <si>
    <t>EUROPA</t>
  </si>
  <si>
    <t>AURA</t>
  </si>
  <si>
    <t>MUSIC AND LYRICS</t>
  </si>
  <si>
    <t>SATURNO CONTRO</t>
  </si>
  <si>
    <t>AFS</t>
  </si>
  <si>
    <t>LIVING AND DYING</t>
  </si>
  <si>
    <t>NEW FILMS</t>
  </si>
  <si>
    <t>NUMBER 23, THE</t>
  </si>
  <si>
    <t>MANDATE</t>
  </si>
  <si>
    <t>NORBIT</t>
  </si>
  <si>
    <t>ZİNCİRBOZAN</t>
  </si>
  <si>
    <t>BECAUSE I SAID SO</t>
  </si>
  <si>
    <t>BLACK BOOK</t>
  </si>
  <si>
    <t>OZEN - UMUT</t>
  </si>
  <si>
    <t>ENERGY - SINEVIZYON</t>
  </si>
  <si>
    <t>SEVGİLİM İSTANBUL</t>
  </si>
  <si>
    <t>PRA</t>
  </si>
  <si>
    <t>NEXT</t>
  </si>
  <si>
    <t>PARS: KİRAZ OPERASYONU</t>
  </si>
  <si>
    <t>SINEGRAF</t>
  </si>
  <si>
    <t>REAPING</t>
  </si>
  <si>
    <t>PERFECT STRANGER</t>
  </si>
  <si>
    <t>ASTERIX AND THE VIKINGS</t>
  </si>
  <si>
    <t>WILD HOGS</t>
  </si>
  <si>
    <t>LITTLE MISS SUNSHINE</t>
  </si>
  <si>
    <t>PAN'S LABYRINTH</t>
  </si>
  <si>
    <t>BIR FILM</t>
  </si>
  <si>
    <t>WILD BUNCH</t>
  </si>
  <si>
    <t>COPYING BEETHOVEN</t>
  </si>
  <si>
    <t>SUMMER RAIN</t>
  </si>
  <si>
    <t>IRFAN</t>
  </si>
  <si>
    <t>CURSE OF THE GOLDEN FLOWER, THE</t>
  </si>
  <si>
    <t>NAMESAKE, THE</t>
  </si>
  <si>
    <t>AKSOY</t>
  </si>
  <si>
    <t>SPIDER-MAN 3</t>
  </si>
  <si>
    <t>BESTLINE</t>
  </si>
  <si>
    <t>ISTANBUL GUNESI</t>
  </si>
  <si>
    <t>ELEMANTARY PARTICLES, THE</t>
  </si>
  <si>
    <t>ERMAN FILMS</t>
  </si>
  <si>
    <t>LIVES OF OTHERS, THE</t>
  </si>
  <si>
    <t>SÖZÜN BİTTİĞİ YER</t>
  </si>
  <si>
    <t>SHOOTER</t>
  </si>
  <si>
    <t>BREACH</t>
  </si>
  <si>
    <t>UNIVERSAL</t>
  </si>
  <si>
    <t>ONE MISSED CALL: FINAL</t>
  </si>
  <si>
    <t>35 milim</t>
  </si>
  <si>
    <t>SUNSHINE</t>
  </si>
  <si>
    <t>MESSENGERS, THE</t>
  </si>
  <si>
    <t>UMUT- OZEN</t>
  </si>
  <si>
    <t>TURKMAX</t>
  </si>
  <si>
    <t>JE M'APPELLE ELISABETH</t>
  </si>
  <si>
    <t>PYRAMIDE</t>
  </si>
  <si>
    <t>FOUNTAIN, THE</t>
  </si>
  <si>
    <t>MISTRESS OF SPICES</t>
  </si>
  <si>
    <t>LIMON</t>
  </si>
  <si>
    <t>GHOST RIDER</t>
  </si>
  <si>
    <t>EVERYONE'S HERO</t>
  </si>
  <si>
    <t>GRBAVICA</t>
  </si>
  <si>
    <t>SCANNER DARKLY, A</t>
  </si>
  <si>
    <t>INCONVENIENTH TRUTH, AN</t>
  </si>
  <si>
    <t>AMENIS</t>
  </si>
  <si>
    <t>BREAKING AND ENTERING</t>
  </si>
  <si>
    <t>RENAISSANCE</t>
  </si>
  <si>
    <t>BARDA</t>
  </si>
  <si>
    <t>FILMAKAR</t>
  </si>
  <si>
    <t>POLİS</t>
  </si>
  <si>
    <t>EFLATUN</t>
  </si>
  <si>
    <t>KÜÇÜK KIYAMET</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</si>
</sst>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7">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s>
  <fills count="3">
    <fill>
      <patternFill/>
    </fill>
    <fill>
      <patternFill patternType="gray125"/>
    </fill>
    <fill>
      <patternFill patternType="solid">
        <fgColor indexed="8"/>
        <bgColor indexed="64"/>
      </patternFill>
    </fill>
  </fills>
  <borders count="34">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style="hair"/>
      <top style="hair"/>
      <bottom style="hair"/>
    </border>
    <border>
      <left style="hair"/>
      <right style="hair"/>
      <top>
        <color indexed="63"/>
      </top>
      <bottom style="hair"/>
    </border>
    <border>
      <left style="hair"/>
      <right style="hair"/>
      <top style="hair"/>
      <bottom style="medium"/>
    </border>
    <border>
      <left style="hair"/>
      <right style="medium"/>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4">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2"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19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center" vertical="center"/>
    </xf>
    <xf numFmtId="0" fontId="27" fillId="0" borderId="6" xfId="0" applyFont="1" applyBorder="1" applyAlignment="1" applyProtection="1">
      <alignment horizontal="center" vertical="center"/>
      <protection/>
    </xf>
    <xf numFmtId="0" fontId="20" fillId="0" borderId="7" xfId="0" applyFont="1" applyBorder="1" applyAlignment="1" applyProtection="1">
      <alignment horizontal="center" wrapText="1"/>
      <protection/>
    </xf>
    <xf numFmtId="193" fontId="20" fillId="0" borderId="7" xfId="0" applyNumberFormat="1" applyFont="1" applyFill="1" applyBorder="1" applyAlignment="1" applyProtection="1">
      <alignment horizontal="center" wrapText="1"/>
      <protection/>
    </xf>
    <xf numFmtId="188" fontId="20" fillId="0" borderId="7" xfId="0" applyNumberFormat="1" applyFont="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3" fillId="0" borderId="0" xfId="0" applyFont="1" applyBorder="1" applyAlignment="1" applyProtection="1">
      <alignment horizontal="center" vertical="center"/>
      <protection/>
    </xf>
    <xf numFmtId="0" fontId="33" fillId="2" borderId="5" xfId="0"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3" fillId="2" borderId="9" xfId="0" applyNumberFormat="1" applyFont="1" applyFill="1" applyBorder="1" applyAlignment="1" applyProtection="1">
      <alignment horizontal="center" vertical="center"/>
      <protection/>
    </xf>
    <xf numFmtId="0" fontId="33" fillId="2" borderId="9" xfId="0" applyFont="1" applyFill="1" applyBorder="1" applyAlignment="1" applyProtection="1">
      <alignment horizontal="center" vertical="center"/>
      <protection/>
    </xf>
    <xf numFmtId="193" fontId="33" fillId="2" borderId="9" xfId="0" applyNumberFormat="1" applyFont="1" applyFill="1" applyBorder="1" applyAlignment="1" applyProtection="1">
      <alignment horizontal="center" vertical="center"/>
      <protection/>
    </xf>
    <xf numFmtId="192" fontId="33" fillId="2" borderId="9" xfId="22" applyNumberFormat="1" applyFont="1" applyFill="1" applyBorder="1" applyAlignment="1" applyProtection="1">
      <alignment horizontal="center" vertical="center"/>
      <protection/>
    </xf>
    <xf numFmtId="193" fontId="33" fillId="2" borderId="10" xfId="0" applyNumberFormat="1" applyFont="1" applyFill="1" applyBorder="1" applyAlignment="1" applyProtection="1">
      <alignment horizontal="center" vertical="center"/>
      <protection/>
    </xf>
    <xf numFmtId="0" fontId="33" fillId="2" borderId="11"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7" xfId="0" applyNumberFormat="1" applyFont="1" applyBorder="1" applyAlignment="1" applyProtection="1">
      <alignment horizontal="center" wrapText="1"/>
      <protection/>
    </xf>
    <xf numFmtId="191" fontId="33" fillId="2" borderId="9"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7"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3" fillId="2" borderId="9"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7"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5"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left" vertical="center"/>
      <protection locked="0"/>
    </xf>
    <xf numFmtId="0" fontId="9" fillId="0" borderId="12" xfId="0" applyNumberFormat="1" applyFont="1" applyFill="1" applyBorder="1" applyAlignment="1">
      <alignment horizontal="left" vertical="center"/>
    </xf>
    <xf numFmtId="3" fontId="33" fillId="2" borderId="13" xfId="0" applyNumberFormat="1" applyFont="1" applyFill="1" applyBorder="1" applyAlignment="1" applyProtection="1">
      <alignment horizontal="center" vertical="center"/>
      <protection/>
    </xf>
    <xf numFmtId="0" fontId="33" fillId="2" borderId="13" xfId="0" applyFont="1" applyFill="1" applyBorder="1" applyAlignment="1" applyProtection="1">
      <alignment horizontal="center" vertical="center"/>
      <protection/>
    </xf>
    <xf numFmtId="185" fontId="33" fillId="2" borderId="13" xfId="0" applyNumberFormat="1" applyFont="1" applyFill="1" applyBorder="1" applyAlignment="1" applyProtection="1">
      <alignment horizontal="center" vertical="center"/>
      <protection/>
    </xf>
    <xf numFmtId="188" fontId="33" fillId="2" borderId="13" xfId="0" applyNumberFormat="1" applyFont="1" applyFill="1" applyBorder="1" applyAlignment="1" applyProtection="1">
      <alignment horizontal="center" vertical="center"/>
      <protection/>
    </xf>
    <xf numFmtId="193" fontId="33" fillId="2" borderId="13" xfId="0" applyNumberFormat="1" applyFont="1" applyFill="1" applyBorder="1" applyAlignment="1" applyProtection="1">
      <alignment horizontal="center" vertical="center"/>
      <protection/>
    </xf>
    <xf numFmtId="192" fontId="33" fillId="2" borderId="13" xfId="22" applyNumberFormat="1" applyFont="1" applyFill="1" applyBorder="1" applyAlignment="1" applyProtection="1">
      <alignment horizontal="center" vertical="center"/>
      <protection/>
    </xf>
    <xf numFmtId="190" fontId="9" fillId="0" borderId="14" xfId="0" applyNumberFormat="1" applyFont="1" applyFill="1" applyBorder="1" applyAlignment="1" applyProtection="1">
      <alignment horizontal="center" vertical="center"/>
      <protection locked="0"/>
    </xf>
    <xf numFmtId="193" fontId="9" fillId="0" borderId="15" xfId="22"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9" fillId="0" borderId="5"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center" vertical="center"/>
      <protection locked="0"/>
    </xf>
    <xf numFmtId="196" fontId="9" fillId="0" borderId="5" xfId="15" applyNumberFormat="1" applyFont="1" applyFill="1" applyBorder="1" applyAlignment="1" applyProtection="1">
      <alignment vertical="center"/>
      <protection locked="0"/>
    </xf>
    <xf numFmtId="196" fontId="9" fillId="0" borderId="5" xfId="15" applyNumberFormat="1" applyFont="1" applyFill="1" applyBorder="1" applyAlignment="1" applyProtection="1">
      <alignment vertical="center"/>
      <protection/>
    </xf>
    <xf numFmtId="196" fontId="9" fillId="0" borderId="5" xfId="22" applyNumberFormat="1" applyFont="1" applyFill="1" applyBorder="1" applyAlignment="1" applyProtection="1">
      <alignment vertical="center"/>
      <protection/>
    </xf>
    <xf numFmtId="193" fontId="9" fillId="0" borderId="5" xfId="22" applyNumberFormat="1" applyFont="1" applyFill="1" applyBorder="1" applyAlignment="1" applyProtection="1">
      <alignment vertical="center"/>
      <protection/>
    </xf>
    <xf numFmtId="196" fontId="9" fillId="0" borderId="5" xfId="0" applyNumberFormat="1" applyFont="1" applyFill="1" applyBorder="1" applyAlignment="1">
      <alignment vertical="center"/>
    </xf>
    <xf numFmtId="196" fontId="9" fillId="0" borderId="5" xfId="15" applyNumberFormat="1" applyFont="1" applyFill="1" applyBorder="1" applyAlignment="1">
      <alignment vertical="center"/>
    </xf>
    <xf numFmtId="193" fontId="9" fillId="0" borderId="5" xfId="15" applyNumberFormat="1" applyFont="1" applyFill="1" applyBorder="1" applyAlignment="1">
      <alignment vertical="center"/>
    </xf>
    <xf numFmtId="0" fontId="9" fillId="0" borderId="5" xfId="0" applyNumberFormat="1" applyFont="1" applyFill="1" applyBorder="1" applyAlignment="1">
      <alignment horizontal="left" vertical="center"/>
    </xf>
    <xf numFmtId="196" fontId="9" fillId="0" borderId="5" xfId="0" applyNumberFormat="1" applyFont="1" applyFill="1" applyBorder="1" applyAlignment="1" applyProtection="1">
      <alignment vertical="center"/>
      <protection/>
    </xf>
    <xf numFmtId="193" fontId="9" fillId="0" borderId="5" xfId="0" applyNumberFormat="1" applyFont="1" applyFill="1" applyBorder="1" applyAlignment="1" applyProtection="1">
      <alignment vertical="center"/>
      <protection/>
    </xf>
    <xf numFmtId="193" fontId="9" fillId="0" borderId="15" xfId="15" applyNumberFormat="1" applyFont="1" applyFill="1" applyBorder="1" applyAlignment="1">
      <alignment vertical="center"/>
    </xf>
    <xf numFmtId="193" fontId="9" fillId="0" borderId="15" xfId="0" applyNumberFormat="1" applyFont="1" applyFill="1" applyBorder="1" applyAlignment="1" applyProtection="1">
      <alignment vertical="center"/>
      <protection/>
    </xf>
    <xf numFmtId="193" fontId="9" fillId="0" borderId="15" xfId="15" applyNumberFormat="1" applyFont="1" applyFill="1" applyBorder="1" applyAlignment="1" applyProtection="1">
      <alignment vertical="center"/>
      <protection locked="0"/>
    </xf>
    <xf numFmtId="193" fontId="9" fillId="0" borderId="15" xfId="0" applyNumberFormat="1" applyFont="1" applyFill="1" applyBorder="1" applyAlignment="1">
      <alignment vertical="center"/>
    </xf>
    <xf numFmtId="196" fontId="9" fillId="0" borderId="14" xfId="15" applyNumberFormat="1" applyFont="1" applyFill="1" applyBorder="1" applyAlignment="1" applyProtection="1">
      <alignment vertical="center"/>
      <protection locked="0"/>
    </xf>
    <xf numFmtId="196" fontId="9" fillId="0" borderId="14" xfId="15" applyNumberFormat="1" applyFont="1" applyFill="1" applyBorder="1" applyAlignment="1" applyProtection="1">
      <alignment vertical="center"/>
      <protection/>
    </xf>
    <xf numFmtId="196" fontId="9" fillId="0" borderId="14" xfId="22" applyNumberFormat="1" applyFont="1" applyFill="1" applyBorder="1" applyAlignment="1" applyProtection="1">
      <alignment vertical="center"/>
      <protection/>
    </xf>
    <xf numFmtId="193" fontId="9" fillId="0" borderId="14" xfId="22" applyNumberFormat="1" applyFont="1" applyFill="1" applyBorder="1" applyAlignment="1" applyProtection="1">
      <alignment vertical="center"/>
      <protection/>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horizontal="center" vertical="center"/>
      <protection/>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xf>
    <xf numFmtId="0" fontId="9" fillId="0" borderId="5" xfId="0" applyFont="1" applyFill="1" applyBorder="1" applyAlignment="1" applyProtection="1">
      <alignment horizontal="left" vertical="center"/>
      <protection locked="0"/>
    </xf>
    <xf numFmtId="190" fontId="9" fillId="0" borderId="5" xfId="0" applyNumberFormat="1"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194" fontId="9" fillId="0" borderId="5" xfId="0" applyNumberFormat="1" applyFont="1" applyFill="1" applyBorder="1" applyAlignment="1">
      <alignment horizontal="left" vertical="center"/>
    </xf>
    <xf numFmtId="0" fontId="9" fillId="0" borderId="12" xfId="0" applyFont="1" applyFill="1" applyBorder="1" applyAlignment="1">
      <alignment horizontal="left" vertical="center"/>
    </xf>
    <xf numFmtId="0" fontId="9" fillId="0" borderId="12"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185" fontId="9" fillId="0" borderId="5" xfId="15" applyNumberFormat="1" applyFont="1" applyFill="1" applyBorder="1" applyAlignment="1" applyProtection="1">
      <alignment vertical="center"/>
      <protection locked="0"/>
    </xf>
    <xf numFmtId="185" fontId="9" fillId="0" borderId="5" xfId="15" applyNumberFormat="1" applyFont="1" applyFill="1" applyBorder="1" applyAlignment="1" applyProtection="1">
      <alignment vertical="center"/>
      <protection/>
    </xf>
    <xf numFmtId="185" fontId="9" fillId="0" borderId="5" xfId="0" applyNumberFormat="1" applyFont="1" applyFill="1" applyBorder="1" applyAlignment="1" applyProtection="1">
      <alignment vertical="center"/>
      <protection/>
    </xf>
    <xf numFmtId="185" fontId="9" fillId="0" borderId="5" xfId="15" applyNumberFormat="1" applyFont="1" applyFill="1" applyBorder="1" applyAlignment="1">
      <alignment vertical="center"/>
    </xf>
    <xf numFmtId="0" fontId="9" fillId="0" borderId="5" xfId="21" applyFont="1" applyFill="1" applyBorder="1" applyAlignment="1" applyProtection="1">
      <alignment horizontal="left" vertical="center"/>
      <protection/>
    </xf>
    <xf numFmtId="190" fontId="9" fillId="0" borderId="5" xfId="21" applyNumberFormat="1" applyFont="1" applyFill="1" applyBorder="1" applyAlignment="1" applyProtection="1">
      <alignment horizontal="center" vertical="center"/>
      <protection/>
    </xf>
    <xf numFmtId="0" fontId="9" fillId="0" borderId="5" xfId="21" applyFont="1" applyFill="1" applyBorder="1" applyAlignment="1" applyProtection="1">
      <alignment horizontal="center" vertical="center"/>
      <protection/>
    </xf>
    <xf numFmtId="185" fontId="9" fillId="0" borderId="5" xfId="21" applyNumberFormat="1" applyFont="1" applyFill="1" applyBorder="1" applyAlignment="1" applyProtection="1">
      <alignment vertical="center"/>
      <protection/>
    </xf>
    <xf numFmtId="196" fontId="9" fillId="0" borderId="5" xfId="21" applyNumberFormat="1" applyFont="1" applyFill="1" applyBorder="1" applyAlignment="1" applyProtection="1">
      <alignment vertical="center"/>
      <protection/>
    </xf>
    <xf numFmtId="185" fontId="9" fillId="0" borderId="5" xfId="0" applyNumberFormat="1" applyFont="1" applyFill="1" applyBorder="1" applyAlignment="1">
      <alignment vertical="center"/>
    </xf>
    <xf numFmtId="0" fontId="9" fillId="0" borderId="17" xfId="0" applyFont="1" applyFill="1" applyBorder="1" applyAlignment="1" applyProtection="1">
      <alignment horizontal="left" vertical="center"/>
      <protection locked="0"/>
    </xf>
    <xf numFmtId="190" fontId="9" fillId="0" borderId="18" xfId="0" applyNumberFormat="1" applyFont="1" applyFill="1" applyBorder="1" applyAlignment="1" applyProtection="1">
      <alignment horizontal="center" vertical="center"/>
      <protection locked="0"/>
    </xf>
    <xf numFmtId="190" fontId="9" fillId="0" borderId="18" xfId="0" applyNumberFormat="1" applyFont="1" applyFill="1" applyBorder="1" applyAlignment="1" applyProtection="1">
      <alignment horizontal="left" vertical="center"/>
      <protection locked="0"/>
    </xf>
    <xf numFmtId="0" fontId="9" fillId="0" borderId="18" xfId="0" applyFont="1" applyFill="1" applyBorder="1" applyAlignment="1" applyProtection="1">
      <alignment horizontal="center" vertical="center"/>
      <protection locked="0"/>
    </xf>
    <xf numFmtId="185" fontId="9" fillId="0" borderId="18" xfId="15" applyNumberFormat="1" applyFont="1" applyFill="1" applyBorder="1" applyAlignment="1" applyProtection="1">
      <alignment vertical="center"/>
      <protection locked="0"/>
    </xf>
    <xf numFmtId="196" fontId="9" fillId="0" borderId="18" xfId="15" applyNumberFormat="1" applyFont="1" applyFill="1" applyBorder="1" applyAlignment="1" applyProtection="1">
      <alignment vertical="center"/>
      <protection locked="0"/>
    </xf>
    <xf numFmtId="185" fontId="9" fillId="0" borderId="18" xfId="15" applyNumberFormat="1" applyFont="1" applyFill="1" applyBorder="1" applyAlignment="1" applyProtection="1">
      <alignment vertical="center"/>
      <protection/>
    </xf>
    <xf numFmtId="196" fontId="9" fillId="0" borderId="18" xfId="15" applyNumberFormat="1" applyFont="1" applyFill="1" applyBorder="1" applyAlignment="1" applyProtection="1">
      <alignment vertical="center"/>
      <protection/>
    </xf>
    <xf numFmtId="196" fontId="9" fillId="0" borderId="18" xfId="22" applyNumberFormat="1" applyFont="1" applyFill="1" applyBorder="1" applyAlignment="1" applyProtection="1">
      <alignment vertical="center"/>
      <protection/>
    </xf>
    <xf numFmtId="193" fontId="9" fillId="0" borderId="18" xfId="22" applyNumberFormat="1" applyFont="1" applyFill="1" applyBorder="1" applyAlignment="1" applyProtection="1">
      <alignment vertical="center"/>
      <protection/>
    </xf>
    <xf numFmtId="193" fontId="9" fillId="0" borderId="19" xfId="15" applyNumberFormat="1" applyFont="1" applyFill="1" applyBorder="1" applyAlignment="1" applyProtection="1">
      <alignment vertical="center"/>
      <protection locked="0"/>
    </xf>
    <xf numFmtId="0" fontId="9" fillId="0" borderId="12" xfId="21" applyFont="1" applyFill="1" applyBorder="1" applyAlignment="1" applyProtection="1">
      <alignment horizontal="left" vertical="center"/>
      <protection/>
    </xf>
    <xf numFmtId="193" fontId="9" fillId="0" borderId="15" xfId="21" applyNumberFormat="1" applyFont="1" applyFill="1" applyBorder="1" applyAlignment="1" applyProtection="1">
      <alignment vertical="center"/>
      <protection/>
    </xf>
    <xf numFmtId="185" fontId="9" fillId="0" borderId="14" xfId="15" applyNumberFormat="1" applyFont="1" applyFill="1" applyBorder="1" applyAlignment="1" applyProtection="1">
      <alignment vertical="center"/>
      <protection locked="0"/>
    </xf>
    <xf numFmtId="185" fontId="9" fillId="0" borderId="14" xfId="15" applyNumberFormat="1" applyFont="1" applyFill="1" applyBorder="1" applyAlignment="1" applyProtection="1">
      <alignment vertical="center"/>
      <protection/>
    </xf>
    <xf numFmtId="192" fontId="9" fillId="0" borderId="5" xfId="0" applyNumberFormat="1" applyFont="1" applyFill="1" applyBorder="1" applyAlignment="1" applyProtection="1">
      <alignment vertical="center"/>
      <protection/>
    </xf>
    <xf numFmtId="193" fontId="9" fillId="0" borderId="5" xfId="21" applyNumberFormat="1" applyFont="1" applyFill="1" applyBorder="1" applyAlignment="1" applyProtection="1">
      <alignment vertical="center"/>
      <protection/>
    </xf>
    <xf numFmtId="193" fontId="9" fillId="0" borderId="5" xfId="0" applyNumberFormat="1" applyFont="1" applyFill="1" applyBorder="1" applyAlignment="1">
      <alignment vertical="center"/>
    </xf>
    <xf numFmtId="192" fontId="9" fillId="0" borderId="18" xfId="0" applyNumberFormat="1" applyFont="1" applyFill="1" applyBorder="1" applyAlignment="1" applyProtection="1">
      <alignment vertical="center"/>
      <protection/>
    </xf>
    <xf numFmtId="0" fontId="9" fillId="0" borderId="14" xfId="0" applyFont="1" applyFill="1" applyBorder="1" applyAlignment="1" applyProtection="1">
      <alignment horizontal="left" vertical="center"/>
      <protection locked="0"/>
    </xf>
    <xf numFmtId="192" fontId="9" fillId="0" borderId="14" xfId="0" applyNumberFormat="1" applyFont="1" applyFill="1" applyBorder="1" applyAlignment="1" applyProtection="1">
      <alignment vertical="center"/>
      <protection/>
    </xf>
    <xf numFmtId="196" fontId="9" fillId="0" borderId="14" xfId="0" applyNumberFormat="1" applyFont="1" applyFill="1" applyBorder="1" applyAlignment="1">
      <alignment vertical="center"/>
    </xf>
    <xf numFmtId="193" fontId="9" fillId="0" borderId="20" xfId="22" applyNumberFormat="1" applyFont="1" applyFill="1" applyBorder="1" applyAlignment="1" applyProtection="1">
      <alignment vertical="center"/>
      <protection/>
    </xf>
    <xf numFmtId="0" fontId="9" fillId="0" borderId="21" xfId="0" applyFont="1" applyFill="1" applyBorder="1" applyAlignment="1">
      <alignment horizontal="left" vertical="center"/>
    </xf>
    <xf numFmtId="190" fontId="9" fillId="0" borderId="13" xfId="0" applyNumberFormat="1"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vertical="center"/>
    </xf>
    <xf numFmtId="185" fontId="9" fillId="0" borderId="13" xfId="15" applyNumberFormat="1" applyFont="1" applyFill="1" applyBorder="1" applyAlignment="1">
      <alignment vertical="center"/>
    </xf>
    <xf numFmtId="196" fontId="9" fillId="0" borderId="13" xfId="15" applyNumberFormat="1" applyFont="1" applyFill="1" applyBorder="1" applyAlignment="1">
      <alignment vertical="center"/>
    </xf>
    <xf numFmtId="193" fontId="9" fillId="0" borderId="13" xfId="15" applyNumberFormat="1" applyFont="1" applyFill="1" applyBorder="1" applyAlignment="1">
      <alignment vertical="center"/>
    </xf>
    <xf numFmtId="192" fontId="9" fillId="0" borderId="13" xfId="0" applyNumberFormat="1" applyFont="1" applyFill="1" applyBorder="1" applyAlignment="1" applyProtection="1">
      <alignment vertical="center"/>
      <protection/>
    </xf>
    <xf numFmtId="193" fontId="9" fillId="0" borderId="22" xfId="15" applyNumberFormat="1" applyFont="1" applyFill="1" applyBorder="1" applyAlignment="1">
      <alignment vertical="center"/>
    </xf>
    <xf numFmtId="0" fontId="9" fillId="0" borderId="23" xfId="0" applyFont="1" applyFill="1" applyBorder="1" applyAlignment="1" applyProtection="1">
      <alignment horizontal="left" vertical="center"/>
      <protection/>
    </xf>
    <xf numFmtId="190" fontId="9" fillId="0" borderId="24" xfId="0" applyNumberFormat="1" applyFont="1" applyFill="1" applyBorder="1" applyAlignment="1" applyProtection="1">
      <alignment horizontal="center" vertical="center"/>
      <protection/>
    </xf>
    <xf numFmtId="0" fontId="9" fillId="0" borderId="24" xfId="0" applyFont="1" applyFill="1" applyBorder="1" applyAlignment="1" applyProtection="1">
      <alignment horizontal="left" vertical="center"/>
      <protection/>
    </xf>
    <xf numFmtId="0" fontId="9" fillId="0" borderId="24" xfId="0" applyFont="1" applyFill="1" applyBorder="1" applyAlignment="1" applyProtection="1">
      <alignment horizontal="center" vertical="center"/>
      <protection/>
    </xf>
    <xf numFmtId="185" fontId="9" fillId="0" borderId="24" xfId="0" applyNumberFormat="1" applyFont="1" applyFill="1" applyBorder="1" applyAlignment="1" applyProtection="1">
      <alignment vertical="center"/>
      <protection/>
    </xf>
    <xf numFmtId="196" fontId="9" fillId="0" borderId="24" xfId="0" applyNumberFormat="1" applyFont="1" applyFill="1" applyBorder="1" applyAlignment="1" applyProtection="1">
      <alignment vertical="center"/>
      <protection/>
    </xf>
    <xf numFmtId="193" fontId="9" fillId="0" borderId="24" xfId="0" applyNumberFormat="1" applyFont="1" applyFill="1" applyBorder="1" applyAlignment="1" applyProtection="1">
      <alignment vertical="center"/>
      <protection/>
    </xf>
    <xf numFmtId="192" fontId="9" fillId="0" borderId="24" xfId="0" applyNumberFormat="1" applyFont="1" applyFill="1" applyBorder="1" applyAlignment="1" applyProtection="1">
      <alignment vertical="center"/>
      <protection/>
    </xf>
    <xf numFmtId="193" fontId="9" fillId="0" borderId="25" xfId="0" applyNumberFormat="1" applyFont="1" applyFill="1" applyBorder="1" applyAlignment="1" applyProtection="1">
      <alignment vertical="center"/>
      <protection/>
    </xf>
    <xf numFmtId="0" fontId="20" fillId="0" borderId="26" xfId="0"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protection/>
    </xf>
    <xf numFmtId="185" fontId="20" fillId="0" borderId="26" xfId="0" applyNumberFormat="1" applyFont="1" applyFill="1" applyBorder="1" applyAlignment="1" applyProtection="1">
      <alignment horizontal="center" vertical="center" wrapText="1"/>
      <protection/>
    </xf>
    <xf numFmtId="193" fontId="20" fillId="0" borderId="26" xfId="0" applyNumberFormat="1" applyFont="1" applyFill="1" applyBorder="1" applyAlignment="1" applyProtection="1">
      <alignment horizontal="center" vertical="center" wrapText="1"/>
      <protection/>
    </xf>
    <xf numFmtId="0" fontId="35" fillId="2" borderId="0" xfId="0" applyFont="1" applyFill="1" applyBorder="1" applyAlignment="1" applyProtection="1">
      <alignment horizontal="center" vertical="center"/>
      <protection/>
    </xf>
    <xf numFmtId="0" fontId="0" fillId="0" borderId="0" xfId="0" applyAlignment="1">
      <alignment/>
    </xf>
    <xf numFmtId="0" fontId="20" fillId="0" borderId="7" xfId="0" applyFont="1" applyFill="1" applyBorder="1" applyAlignment="1" applyProtection="1">
      <alignment horizontal="center" vertical="center" wrapText="1"/>
      <protection/>
    </xf>
    <xf numFmtId="193" fontId="20" fillId="0" borderId="27" xfId="0" applyNumberFormat="1" applyFont="1" applyFill="1" applyBorder="1" applyAlignment="1" applyProtection="1">
      <alignment horizontal="center" vertical="center" wrapText="1"/>
      <protection/>
    </xf>
    <xf numFmtId="43" fontId="20" fillId="0" borderId="26" xfId="15" applyFont="1" applyFill="1" applyBorder="1" applyAlignment="1" applyProtection="1">
      <alignment horizontal="center" vertical="center"/>
      <protection/>
    </xf>
    <xf numFmtId="43" fontId="20" fillId="0" borderId="7" xfId="15" applyFont="1" applyFill="1" applyBorder="1" applyAlignment="1" applyProtection="1">
      <alignment horizontal="center" vertical="center"/>
      <protection/>
    </xf>
    <xf numFmtId="190" fontId="20" fillId="0" borderId="26" xfId="0" applyNumberFormat="1" applyFont="1" applyFill="1" applyBorder="1" applyAlignment="1" applyProtection="1">
      <alignment horizontal="center" vertical="center" wrapText="1"/>
      <protection/>
    </xf>
    <xf numFmtId="190" fontId="20" fillId="0" borderId="7" xfId="0"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3" fillId="2" borderId="28" xfId="0" applyFont="1" applyFill="1" applyBorder="1" applyAlignment="1">
      <alignment horizontal="center" vertical="center"/>
    </xf>
    <xf numFmtId="0" fontId="34"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36" fillId="2" borderId="0" xfId="0" applyFont="1" applyFill="1" applyBorder="1" applyAlignment="1" applyProtection="1">
      <alignment horizontal="center" vertical="center"/>
      <protection/>
    </xf>
    <xf numFmtId="43" fontId="20" fillId="0" borderId="31" xfId="15" applyFont="1" applyFill="1" applyBorder="1" applyAlignment="1" applyProtection="1">
      <alignment horizontal="center" vertical="center"/>
      <protection/>
    </xf>
    <xf numFmtId="43" fontId="20" fillId="0" borderId="32" xfId="15" applyFont="1" applyFill="1" applyBorder="1" applyAlignment="1" applyProtection="1">
      <alignment horizontal="center" vertical="center"/>
      <protection/>
    </xf>
    <xf numFmtId="0" fontId="33" fillId="2" borderId="2" xfId="0" applyFont="1" applyFill="1" applyBorder="1" applyAlignment="1">
      <alignment horizontal="center" vertical="center"/>
    </xf>
    <xf numFmtId="0" fontId="34" fillId="0" borderId="33" xfId="0" applyFont="1" applyBorder="1" applyAlignment="1">
      <alignment horizontal="center" vertical="center"/>
    </xf>
    <xf numFmtId="0" fontId="33" fillId="2" borderId="13" xfId="0" applyFont="1" applyFill="1" applyBorder="1" applyAlignment="1">
      <alignment horizontal="right" vertical="center"/>
    </xf>
    <xf numFmtId="0" fontId="34" fillId="0" borderId="13" xfId="0" applyFont="1" applyBorder="1" applyAlignment="1">
      <alignment horizontal="righ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ayf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1737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506700" y="0"/>
          <a:ext cx="2657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8154650"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400050</xdr:rowOff>
    </xdr:from>
    <xdr:to>
      <xdr:col>22</xdr:col>
      <xdr:colOff>314325</xdr:colOff>
      <xdr:row>0</xdr:row>
      <xdr:rowOff>1076325</xdr:rowOff>
    </xdr:to>
    <xdr:sp fLocksText="0">
      <xdr:nvSpPr>
        <xdr:cNvPr id="4" name="TextBox 6"/>
        <xdr:cNvSpPr txBox="1">
          <a:spLocks noChangeArrowheads="1"/>
        </xdr:cNvSpPr>
      </xdr:nvSpPr>
      <xdr:spPr>
        <a:xfrm>
          <a:off x="15887700" y="400050"/>
          <a:ext cx="2114550" cy="6762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20
</a:t>
          </a:r>
          <a:r>
            <a:rPr lang="en-US" cap="none" sz="1600" b="0" i="0" u="none" baseline="0">
              <a:solidFill>
                <a:srgbClr val="FFFFFF"/>
              </a:solidFill>
              <a:latin typeface="Impact"/>
              <a:ea typeface="Impact"/>
              <a:cs typeface="Impact"/>
            </a:rPr>
            <a:t>10 - 12 MAY'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449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819900" y="0"/>
          <a:ext cx="2447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820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7029450" y="409575"/>
          <a:ext cx="16668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82050"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466725</xdr:colOff>
      <xdr:row>0</xdr:row>
      <xdr:rowOff>485775</xdr:rowOff>
    </xdr:from>
    <xdr:to>
      <xdr:col>22</xdr:col>
      <xdr:colOff>409575</xdr:colOff>
      <xdr:row>0</xdr:row>
      <xdr:rowOff>1066800</xdr:rowOff>
    </xdr:to>
    <xdr:sp fLocksText="0">
      <xdr:nvSpPr>
        <xdr:cNvPr id="10" name="TextBox 11"/>
        <xdr:cNvSpPr txBox="1">
          <a:spLocks noChangeArrowheads="1"/>
        </xdr:cNvSpPr>
      </xdr:nvSpPr>
      <xdr:spPr>
        <a:xfrm>
          <a:off x="7153275" y="485775"/>
          <a:ext cx="1562100" cy="581025"/>
        </a:xfrm>
        <a:prstGeom prst="rect">
          <a:avLst/>
        </a:prstGeom>
        <a:no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20</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10 - 12 MAY'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8"/>
  <sheetViews>
    <sheetView tabSelected="1" workbookViewId="0" topLeftCell="A1">
      <selection activeCell="B3" sqref="B3:B4"/>
    </sheetView>
  </sheetViews>
  <sheetFormatPr defaultColWidth="9.140625" defaultRowHeight="12.75"/>
  <cols>
    <col min="1" max="1" width="3.00390625" style="30" bestFit="1" customWidth="1"/>
    <col min="2" max="2" width="34.8515625" style="4" bestFit="1" customWidth="1"/>
    <col min="3" max="3" width="9.8515625" style="68" customWidth="1"/>
    <col min="4" max="4" width="13.8515625" style="3" customWidth="1"/>
    <col min="5" max="5" width="21.28125" style="3" bestFit="1" customWidth="1"/>
    <col min="6" max="6" width="6.57421875" style="5" bestFit="1" customWidth="1"/>
    <col min="7" max="7" width="8.7109375" style="5" bestFit="1" customWidth="1"/>
    <col min="8" max="8" width="10.140625" style="5" customWidth="1"/>
    <col min="9" max="9" width="12.7109375" style="85" bestFit="1" customWidth="1"/>
    <col min="10" max="10" width="9.00390625" style="95" bestFit="1" customWidth="1"/>
    <col min="11" max="11" width="12.7109375" style="85" bestFit="1" customWidth="1"/>
    <col min="12" max="12" width="9.00390625" style="95" bestFit="1" customWidth="1"/>
    <col min="13" max="13" width="12.7109375" style="85" bestFit="1" customWidth="1"/>
    <col min="14" max="14" width="9.00390625" style="95" bestFit="1" customWidth="1"/>
    <col min="15" max="15" width="15.140625" style="89" bestFit="1" customWidth="1"/>
    <col min="16" max="16" width="10.140625" style="102" bestFit="1" customWidth="1"/>
    <col min="17" max="17" width="9.8515625" style="95" bestFit="1" customWidth="1"/>
    <col min="18" max="18" width="7.28125" style="16" bestFit="1" customWidth="1"/>
    <col min="19" max="19" width="14.7109375" style="92" bestFit="1" customWidth="1"/>
    <col min="20" max="20" width="9.8515625" style="3" bestFit="1" customWidth="1"/>
    <col min="21" max="21" width="14.7109375" style="85" bestFit="1" customWidth="1"/>
    <col min="22" max="22" width="10.140625" style="95"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5.25" customHeight="1">
      <c r="A1" s="28"/>
      <c r="B1" s="78"/>
      <c r="C1" s="26"/>
      <c r="D1" s="117"/>
      <c r="E1" s="117"/>
      <c r="F1" s="24"/>
      <c r="G1" s="24"/>
      <c r="H1" s="24"/>
      <c r="I1" s="23"/>
      <c r="J1" s="22"/>
      <c r="K1" s="86"/>
      <c r="L1" s="21"/>
      <c r="M1" s="19"/>
      <c r="N1" s="18"/>
      <c r="O1" s="99"/>
      <c r="P1" s="100"/>
      <c r="Q1" s="96"/>
      <c r="R1" s="98"/>
      <c r="S1" s="90"/>
      <c r="U1" s="90"/>
      <c r="V1" s="96"/>
      <c r="W1" s="98"/>
    </row>
    <row r="2" spans="1:23" s="2" customFormat="1" ht="27.75" thickBot="1">
      <c r="A2" s="208" t="s">
        <v>3</v>
      </c>
      <c r="B2" s="209"/>
      <c r="C2" s="209"/>
      <c r="D2" s="209"/>
      <c r="E2" s="209"/>
      <c r="F2" s="209"/>
      <c r="G2" s="209"/>
      <c r="H2" s="209"/>
      <c r="I2" s="209"/>
      <c r="J2" s="209"/>
      <c r="K2" s="209"/>
      <c r="L2" s="209"/>
      <c r="M2" s="209"/>
      <c r="N2" s="209"/>
      <c r="O2" s="209"/>
      <c r="P2" s="209"/>
      <c r="Q2" s="209"/>
      <c r="R2" s="209"/>
      <c r="S2" s="209"/>
      <c r="T2" s="209"/>
      <c r="U2" s="209"/>
      <c r="V2" s="209"/>
      <c r="W2" s="209"/>
    </row>
    <row r="3" spans="1:23" s="29" customFormat="1" ht="16.5" customHeight="1">
      <c r="A3" s="31"/>
      <c r="B3" s="212" t="s">
        <v>11</v>
      </c>
      <c r="C3" s="214" t="s">
        <v>23</v>
      </c>
      <c r="D3" s="204" t="s">
        <v>12</v>
      </c>
      <c r="E3" s="204" t="s">
        <v>37</v>
      </c>
      <c r="F3" s="204" t="s">
        <v>24</v>
      </c>
      <c r="G3" s="204" t="s">
        <v>25</v>
      </c>
      <c r="H3" s="204" t="s">
        <v>26</v>
      </c>
      <c r="I3" s="206" t="s">
        <v>13</v>
      </c>
      <c r="J3" s="206"/>
      <c r="K3" s="206" t="s">
        <v>14</v>
      </c>
      <c r="L3" s="206"/>
      <c r="M3" s="206" t="s">
        <v>15</v>
      </c>
      <c r="N3" s="206"/>
      <c r="O3" s="207" t="s">
        <v>27</v>
      </c>
      <c r="P3" s="207"/>
      <c r="Q3" s="207"/>
      <c r="R3" s="207"/>
      <c r="S3" s="206" t="s">
        <v>28</v>
      </c>
      <c r="T3" s="206"/>
      <c r="U3" s="207" t="s">
        <v>29</v>
      </c>
      <c r="V3" s="207"/>
      <c r="W3" s="211"/>
    </row>
    <row r="4" spans="1:23" s="29" customFormat="1" ht="37.5" customHeight="1" thickBot="1">
      <c r="A4" s="61"/>
      <c r="B4" s="213"/>
      <c r="C4" s="215"/>
      <c r="D4" s="205"/>
      <c r="E4" s="205"/>
      <c r="F4" s="210"/>
      <c r="G4" s="210"/>
      <c r="H4" s="210"/>
      <c r="I4" s="81" t="s">
        <v>22</v>
      </c>
      <c r="J4" s="64" t="s">
        <v>17</v>
      </c>
      <c r="K4" s="81" t="s">
        <v>22</v>
      </c>
      <c r="L4" s="64" t="s">
        <v>17</v>
      </c>
      <c r="M4" s="81" t="s">
        <v>22</v>
      </c>
      <c r="N4" s="64" t="s">
        <v>17</v>
      </c>
      <c r="O4" s="87" t="s">
        <v>22</v>
      </c>
      <c r="P4" s="97" t="s">
        <v>17</v>
      </c>
      <c r="Q4" s="97" t="s">
        <v>30</v>
      </c>
      <c r="R4" s="63" t="s">
        <v>31</v>
      </c>
      <c r="S4" s="81" t="s">
        <v>22</v>
      </c>
      <c r="T4" s="62" t="s">
        <v>16</v>
      </c>
      <c r="U4" s="81" t="s">
        <v>22</v>
      </c>
      <c r="V4" s="64" t="s">
        <v>17</v>
      </c>
      <c r="W4" s="65" t="s">
        <v>31</v>
      </c>
    </row>
    <row r="5" spans="1:23" s="29" customFormat="1" ht="15">
      <c r="A5" s="53">
        <v>1</v>
      </c>
      <c r="B5" s="163" t="s">
        <v>100</v>
      </c>
      <c r="C5" s="164">
        <v>39206</v>
      </c>
      <c r="D5" s="165" t="s">
        <v>18</v>
      </c>
      <c r="E5" s="165" t="s">
        <v>36</v>
      </c>
      <c r="F5" s="166">
        <v>163</v>
      </c>
      <c r="G5" s="166">
        <v>277</v>
      </c>
      <c r="H5" s="166">
        <v>2</v>
      </c>
      <c r="I5" s="167">
        <v>209896</v>
      </c>
      <c r="J5" s="168">
        <v>25743</v>
      </c>
      <c r="K5" s="167">
        <v>428387</v>
      </c>
      <c r="L5" s="168">
        <v>51065</v>
      </c>
      <c r="M5" s="167">
        <v>313349</v>
      </c>
      <c r="N5" s="168">
        <v>37728</v>
      </c>
      <c r="O5" s="169">
        <f>+I5+K5+M5</f>
        <v>951632</v>
      </c>
      <c r="P5" s="170">
        <f>+J5+L5+N5</f>
        <v>114536</v>
      </c>
      <c r="Q5" s="171">
        <f>IF(O5&lt;&gt;0,P5/G5,"")</f>
        <v>413.48736462093865</v>
      </c>
      <c r="R5" s="172">
        <f>IF(O5&lt;&gt;0,O5/P5,"")</f>
        <v>8.308584200600684</v>
      </c>
      <c r="S5" s="167">
        <v>1784226</v>
      </c>
      <c r="T5" s="181">
        <f>(+S5-O5)/S5</f>
        <v>0.46664155773988275</v>
      </c>
      <c r="U5" s="167">
        <v>3690763</v>
      </c>
      <c r="V5" s="168">
        <v>461817</v>
      </c>
      <c r="W5" s="173">
        <f>U5/V5</f>
        <v>7.991830097203005</v>
      </c>
    </row>
    <row r="6" spans="1:23" s="29" customFormat="1" ht="15">
      <c r="A6" s="53">
        <v>2</v>
      </c>
      <c r="B6" s="148" t="s">
        <v>107</v>
      </c>
      <c r="C6" s="58">
        <v>39213</v>
      </c>
      <c r="D6" s="142" t="s">
        <v>20</v>
      </c>
      <c r="E6" s="142" t="s">
        <v>5</v>
      </c>
      <c r="F6" s="143">
        <v>55</v>
      </c>
      <c r="G6" s="143">
        <v>55</v>
      </c>
      <c r="H6" s="143">
        <v>1</v>
      </c>
      <c r="I6" s="156">
        <v>34070</v>
      </c>
      <c r="J6" s="127">
        <v>3388</v>
      </c>
      <c r="K6" s="156">
        <v>47688</v>
      </c>
      <c r="L6" s="127">
        <v>4652</v>
      </c>
      <c r="M6" s="156">
        <v>42151</v>
      </c>
      <c r="N6" s="127">
        <v>4129</v>
      </c>
      <c r="O6" s="156">
        <f>+M6+K6+I6</f>
        <v>123909</v>
      </c>
      <c r="P6" s="127">
        <f>+N6+L6+J6</f>
        <v>12169</v>
      </c>
      <c r="Q6" s="127">
        <f>+P6/G6</f>
        <v>221.25454545454545</v>
      </c>
      <c r="R6" s="128">
        <f>+O6/P6</f>
        <v>10.18234859068124</v>
      </c>
      <c r="S6" s="156"/>
      <c r="T6" s="178"/>
      <c r="U6" s="156">
        <v>123909</v>
      </c>
      <c r="V6" s="127">
        <v>12169</v>
      </c>
      <c r="W6" s="132">
        <f>+U6/V6</f>
        <v>10.18234859068124</v>
      </c>
    </row>
    <row r="7" spans="1:24" s="6" customFormat="1" ht="18">
      <c r="A7" s="54">
        <v>3</v>
      </c>
      <c r="B7" s="195" t="s">
        <v>83</v>
      </c>
      <c r="C7" s="196">
        <v>39199</v>
      </c>
      <c r="D7" s="197" t="s">
        <v>21</v>
      </c>
      <c r="E7" s="197" t="s">
        <v>5</v>
      </c>
      <c r="F7" s="198">
        <v>82</v>
      </c>
      <c r="G7" s="198">
        <v>81</v>
      </c>
      <c r="H7" s="198">
        <v>3</v>
      </c>
      <c r="I7" s="199">
        <v>25954</v>
      </c>
      <c r="J7" s="200">
        <v>2921</v>
      </c>
      <c r="K7" s="199">
        <v>47590</v>
      </c>
      <c r="L7" s="200">
        <v>5211</v>
      </c>
      <c r="M7" s="199">
        <v>41630</v>
      </c>
      <c r="N7" s="200">
        <v>4680</v>
      </c>
      <c r="O7" s="199">
        <f>I7+K7+M7</f>
        <v>115174</v>
      </c>
      <c r="P7" s="200">
        <f>J7+L7+N7</f>
        <v>12812</v>
      </c>
      <c r="Q7" s="200">
        <f>P7/G7</f>
        <v>158.17283950617283</v>
      </c>
      <c r="R7" s="201">
        <f>O7/P7</f>
        <v>8.989541055260693</v>
      </c>
      <c r="S7" s="199">
        <v>382784</v>
      </c>
      <c r="T7" s="202">
        <f>(+S7-O7)/S7</f>
        <v>0.6991149055341916</v>
      </c>
      <c r="U7" s="199">
        <v>1058785</v>
      </c>
      <c r="V7" s="200">
        <v>123178</v>
      </c>
      <c r="W7" s="203">
        <f>U7/V7</f>
        <v>8.595569013947296</v>
      </c>
      <c r="X7" s="7"/>
    </row>
    <row r="8" spans="1:24" s="6" customFormat="1" ht="18">
      <c r="A8" s="105">
        <v>4</v>
      </c>
      <c r="B8" s="186" t="s">
        <v>84</v>
      </c>
      <c r="C8" s="187">
        <v>39192</v>
      </c>
      <c r="D8" s="188" t="s">
        <v>20</v>
      </c>
      <c r="E8" s="188" t="s">
        <v>85</v>
      </c>
      <c r="F8" s="189">
        <v>173</v>
      </c>
      <c r="G8" s="189">
        <v>173</v>
      </c>
      <c r="H8" s="189">
        <v>4</v>
      </c>
      <c r="I8" s="190">
        <v>22802</v>
      </c>
      <c r="J8" s="191">
        <v>3354</v>
      </c>
      <c r="K8" s="190">
        <v>39611</v>
      </c>
      <c r="L8" s="191">
        <v>5372</v>
      </c>
      <c r="M8" s="190">
        <v>40719</v>
      </c>
      <c r="N8" s="191">
        <v>5528</v>
      </c>
      <c r="O8" s="190">
        <f>+M8+K8+I8</f>
        <v>103132</v>
      </c>
      <c r="P8" s="191">
        <f>+N8+L8+J8</f>
        <v>14254</v>
      </c>
      <c r="Q8" s="191">
        <f>+P8/G8</f>
        <v>82.39306358381504</v>
      </c>
      <c r="R8" s="192">
        <f>+O8/P8</f>
        <v>7.235302371264207</v>
      </c>
      <c r="S8" s="190">
        <v>176711</v>
      </c>
      <c r="T8" s="193">
        <f>(+S8-O8)/S8</f>
        <v>0.41638041774422646</v>
      </c>
      <c r="U8" s="190">
        <v>2468283</v>
      </c>
      <c r="V8" s="191">
        <v>335160</v>
      </c>
      <c r="W8" s="194">
        <f>+U8/V8</f>
        <v>7.3644915861081275</v>
      </c>
      <c r="X8" s="7"/>
    </row>
    <row r="9" spans="1:24" s="6" customFormat="1" ht="18">
      <c r="A9" s="52">
        <v>5</v>
      </c>
      <c r="B9" s="149" t="s">
        <v>86</v>
      </c>
      <c r="C9" s="59">
        <v>39199</v>
      </c>
      <c r="D9" s="145" t="s">
        <v>18</v>
      </c>
      <c r="E9" s="144" t="s">
        <v>19</v>
      </c>
      <c r="F9" s="146">
        <v>71</v>
      </c>
      <c r="G9" s="146">
        <v>71</v>
      </c>
      <c r="H9" s="146">
        <v>3</v>
      </c>
      <c r="I9" s="153">
        <v>21781</v>
      </c>
      <c r="J9" s="122">
        <v>2712</v>
      </c>
      <c r="K9" s="153">
        <v>38452</v>
      </c>
      <c r="L9" s="122">
        <v>4608</v>
      </c>
      <c r="M9" s="153">
        <v>37686</v>
      </c>
      <c r="N9" s="122">
        <v>4407</v>
      </c>
      <c r="O9" s="154">
        <f aca="true" t="shared" si="0" ref="O9:P11">+I9+K9+M9</f>
        <v>97919</v>
      </c>
      <c r="P9" s="123">
        <f t="shared" si="0"/>
        <v>11727</v>
      </c>
      <c r="Q9" s="124">
        <f>IF(O9&lt;&gt;0,P9/G9,"")</f>
        <v>165.16901408450704</v>
      </c>
      <c r="R9" s="125">
        <f>IF(O9&lt;&gt;0,O9/P9,"")</f>
        <v>8.349876353713652</v>
      </c>
      <c r="S9" s="153">
        <v>141670</v>
      </c>
      <c r="T9" s="178">
        <f>(+S9-O9)/S9</f>
        <v>0.30882332180419286</v>
      </c>
      <c r="U9" s="153">
        <v>844159</v>
      </c>
      <c r="V9" s="122">
        <v>104618</v>
      </c>
      <c r="W9" s="134">
        <f aca="true" t="shared" si="1" ref="W9:W14">U9/V9</f>
        <v>8.068965187635015</v>
      </c>
      <c r="X9" s="7"/>
    </row>
    <row r="10" spans="1:25" s="9" customFormat="1" ht="18">
      <c r="A10" s="53">
        <v>6</v>
      </c>
      <c r="B10" s="107" t="s">
        <v>108</v>
      </c>
      <c r="C10" s="59">
        <v>39213</v>
      </c>
      <c r="D10" s="120" t="s">
        <v>42</v>
      </c>
      <c r="E10" s="120" t="s">
        <v>109</v>
      </c>
      <c r="F10" s="121">
        <v>36</v>
      </c>
      <c r="G10" s="121">
        <v>36</v>
      </c>
      <c r="H10" s="121">
        <v>1</v>
      </c>
      <c r="I10" s="153">
        <v>11874</v>
      </c>
      <c r="J10" s="122">
        <v>1123</v>
      </c>
      <c r="K10" s="153">
        <v>17714</v>
      </c>
      <c r="L10" s="122">
        <v>1670</v>
      </c>
      <c r="M10" s="153">
        <v>12725</v>
      </c>
      <c r="N10" s="122">
        <v>1215</v>
      </c>
      <c r="O10" s="154">
        <f t="shared" si="0"/>
        <v>42313</v>
      </c>
      <c r="P10" s="123">
        <f t="shared" si="0"/>
        <v>4008</v>
      </c>
      <c r="Q10" s="127">
        <f>+P10/G10</f>
        <v>111.33333333333333</v>
      </c>
      <c r="R10" s="128">
        <f>+O10/P10</f>
        <v>10.557135728542914</v>
      </c>
      <c r="S10" s="153"/>
      <c r="T10" s="178"/>
      <c r="U10" s="153">
        <v>42313</v>
      </c>
      <c r="V10" s="122">
        <v>4008</v>
      </c>
      <c r="W10" s="116">
        <f t="shared" si="1"/>
        <v>10.557135728542914</v>
      </c>
      <c r="Y10" s="8"/>
    </row>
    <row r="11" spans="1:24" s="10" customFormat="1" ht="18">
      <c r="A11" s="52">
        <v>7</v>
      </c>
      <c r="B11" s="149" t="s">
        <v>87</v>
      </c>
      <c r="C11" s="59">
        <v>39192</v>
      </c>
      <c r="D11" s="145" t="s">
        <v>18</v>
      </c>
      <c r="E11" s="144" t="s">
        <v>36</v>
      </c>
      <c r="F11" s="146">
        <v>71</v>
      </c>
      <c r="G11" s="146">
        <v>59</v>
      </c>
      <c r="H11" s="146">
        <v>4</v>
      </c>
      <c r="I11" s="153">
        <v>8151</v>
      </c>
      <c r="J11" s="122">
        <v>1251</v>
      </c>
      <c r="K11" s="153">
        <v>15784</v>
      </c>
      <c r="L11" s="122">
        <v>2460</v>
      </c>
      <c r="M11" s="153">
        <v>15103</v>
      </c>
      <c r="N11" s="122">
        <v>2353</v>
      </c>
      <c r="O11" s="154">
        <f t="shared" si="0"/>
        <v>39038</v>
      </c>
      <c r="P11" s="123">
        <f t="shared" si="0"/>
        <v>6064</v>
      </c>
      <c r="Q11" s="124">
        <f>IF(O11&lt;&gt;0,P11/G11,"")</f>
        <v>102.77966101694915</v>
      </c>
      <c r="R11" s="125">
        <f>IF(O11&lt;&gt;0,O11/P11,"")</f>
        <v>6.437664907651715</v>
      </c>
      <c r="S11" s="153">
        <v>106672</v>
      </c>
      <c r="T11" s="178">
        <f>(+S11-O11)/S11</f>
        <v>0.6340370481475927</v>
      </c>
      <c r="U11" s="153">
        <v>1215230</v>
      </c>
      <c r="V11" s="122">
        <v>134214</v>
      </c>
      <c r="W11" s="134">
        <f t="shared" si="1"/>
        <v>9.054420552252372</v>
      </c>
      <c r="X11" s="8"/>
    </row>
    <row r="12" spans="1:24" s="10" customFormat="1" ht="18">
      <c r="A12" s="53">
        <v>8</v>
      </c>
      <c r="B12" s="174" t="s">
        <v>106</v>
      </c>
      <c r="C12" s="158">
        <v>39206</v>
      </c>
      <c r="D12" s="157" t="s">
        <v>101</v>
      </c>
      <c r="E12" s="157" t="s">
        <v>102</v>
      </c>
      <c r="F12" s="159">
        <v>80</v>
      </c>
      <c r="G12" s="159">
        <v>81</v>
      </c>
      <c r="H12" s="159">
        <v>2</v>
      </c>
      <c r="I12" s="160">
        <v>7841.5</v>
      </c>
      <c r="J12" s="161">
        <v>1216</v>
      </c>
      <c r="K12" s="160">
        <v>14194.5</v>
      </c>
      <c r="L12" s="161">
        <v>1979</v>
      </c>
      <c r="M12" s="160">
        <v>15280.5</v>
      </c>
      <c r="N12" s="161">
        <v>2096</v>
      </c>
      <c r="O12" s="160">
        <f aca="true" t="shared" si="2" ref="O12:P14">I12+K12+M12</f>
        <v>37316.5</v>
      </c>
      <c r="P12" s="161">
        <f t="shared" si="2"/>
        <v>5291</v>
      </c>
      <c r="Q12" s="161">
        <f>P12/G12</f>
        <v>65.32098765432099</v>
      </c>
      <c r="R12" s="179">
        <f>O12/P12</f>
        <v>7.052825552825553</v>
      </c>
      <c r="S12" s="160">
        <v>66242</v>
      </c>
      <c r="T12" s="178">
        <f>(+S12-O12)/S12</f>
        <v>0.4366640499984904</v>
      </c>
      <c r="U12" s="160">
        <v>167346</v>
      </c>
      <c r="V12" s="161">
        <v>24069</v>
      </c>
      <c r="W12" s="175">
        <f t="shared" si="1"/>
        <v>6.952760812663592</v>
      </c>
      <c r="X12" s="11"/>
    </row>
    <row r="13" spans="1:24" s="10" customFormat="1" ht="18">
      <c r="A13" s="52">
        <v>9</v>
      </c>
      <c r="B13" s="148" t="s">
        <v>88</v>
      </c>
      <c r="C13" s="58">
        <v>39192</v>
      </c>
      <c r="D13" s="142" t="s">
        <v>79</v>
      </c>
      <c r="E13" s="142" t="s">
        <v>79</v>
      </c>
      <c r="F13" s="143">
        <v>79</v>
      </c>
      <c r="G13" s="143">
        <v>80</v>
      </c>
      <c r="H13" s="143">
        <v>4</v>
      </c>
      <c r="I13" s="156">
        <v>6073</v>
      </c>
      <c r="J13" s="127">
        <v>964</v>
      </c>
      <c r="K13" s="156">
        <v>14522</v>
      </c>
      <c r="L13" s="127">
        <v>2033</v>
      </c>
      <c r="M13" s="156">
        <v>11473</v>
      </c>
      <c r="N13" s="127">
        <v>1530</v>
      </c>
      <c r="O13" s="156">
        <f t="shared" si="2"/>
        <v>32068</v>
      </c>
      <c r="P13" s="127">
        <f t="shared" si="2"/>
        <v>4527</v>
      </c>
      <c r="Q13" s="130">
        <f>P13/G13</f>
        <v>56.5875</v>
      </c>
      <c r="R13" s="131">
        <f>O13/P13</f>
        <v>7.08371990280539</v>
      </c>
      <c r="S13" s="156">
        <v>65156.5</v>
      </c>
      <c r="T13" s="178">
        <f>(+S13-O13)/S13</f>
        <v>0.5078311450123932</v>
      </c>
      <c r="U13" s="162">
        <v>683058.5</v>
      </c>
      <c r="V13" s="126">
        <v>84196</v>
      </c>
      <c r="W13" s="135">
        <f t="shared" si="1"/>
        <v>8.112719131550193</v>
      </c>
      <c r="X13" s="8"/>
    </row>
    <row r="14" spans="1:24" s="10" customFormat="1" ht="18">
      <c r="A14" s="53">
        <v>10</v>
      </c>
      <c r="B14" s="107" t="s">
        <v>50</v>
      </c>
      <c r="C14" s="59">
        <v>39157</v>
      </c>
      <c r="D14" s="140" t="s">
        <v>51</v>
      </c>
      <c r="E14" s="140" t="s">
        <v>52</v>
      </c>
      <c r="F14" s="141">
        <v>91</v>
      </c>
      <c r="G14" s="141">
        <v>64</v>
      </c>
      <c r="H14" s="141">
        <v>9</v>
      </c>
      <c r="I14" s="155">
        <v>4745</v>
      </c>
      <c r="J14" s="130">
        <v>867</v>
      </c>
      <c r="K14" s="155">
        <v>9158.5</v>
      </c>
      <c r="L14" s="130">
        <v>1524</v>
      </c>
      <c r="M14" s="155">
        <v>8465</v>
      </c>
      <c r="N14" s="130">
        <v>1418</v>
      </c>
      <c r="O14" s="155">
        <f t="shared" si="2"/>
        <v>22368.5</v>
      </c>
      <c r="P14" s="130">
        <f t="shared" si="2"/>
        <v>3809</v>
      </c>
      <c r="Q14" s="130">
        <f>+P14/G14</f>
        <v>59.515625</v>
      </c>
      <c r="R14" s="131">
        <f>+O14/P14</f>
        <v>5.87253872407456</v>
      </c>
      <c r="S14" s="155">
        <v>52778</v>
      </c>
      <c r="T14" s="178">
        <f>(+S14-O14)/S14</f>
        <v>0.5761775739891621</v>
      </c>
      <c r="U14" s="155">
        <v>3619126.5</v>
      </c>
      <c r="V14" s="130">
        <v>526432</v>
      </c>
      <c r="W14" s="133">
        <f t="shared" si="1"/>
        <v>6.874822389216461</v>
      </c>
      <c r="X14" s="8"/>
    </row>
    <row r="15" spans="1:24" s="10" customFormat="1" ht="18">
      <c r="A15" s="52">
        <v>11</v>
      </c>
      <c r="B15" s="148" t="s">
        <v>89</v>
      </c>
      <c r="C15" s="58">
        <v>39199</v>
      </c>
      <c r="D15" s="142" t="s">
        <v>20</v>
      </c>
      <c r="E15" s="142" t="s">
        <v>35</v>
      </c>
      <c r="F15" s="143">
        <v>46</v>
      </c>
      <c r="G15" s="143">
        <v>46</v>
      </c>
      <c r="H15" s="143">
        <v>3</v>
      </c>
      <c r="I15" s="156">
        <v>4835</v>
      </c>
      <c r="J15" s="127">
        <v>563</v>
      </c>
      <c r="K15" s="156">
        <v>9401</v>
      </c>
      <c r="L15" s="127">
        <v>1081</v>
      </c>
      <c r="M15" s="156">
        <v>8091</v>
      </c>
      <c r="N15" s="127">
        <v>925</v>
      </c>
      <c r="O15" s="156">
        <f>+M15+K15+I15</f>
        <v>22327</v>
      </c>
      <c r="P15" s="127">
        <f>+N15+L15+J15</f>
        <v>2569</v>
      </c>
      <c r="Q15" s="127">
        <f>+P15/G15</f>
        <v>55.84782608695652</v>
      </c>
      <c r="R15" s="128">
        <f>+O15/P15</f>
        <v>8.690930323082911</v>
      </c>
      <c r="S15" s="156">
        <v>50571</v>
      </c>
      <c r="T15" s="178">
        <f>(+S15-O15)/S15</f>
        <v>0.5585019082082616</v>
      </c>
      <c r="U15" s="156">
        <v>264257</v>
      </c>
      <c r="V15" s="127">
        <v>28991</v>
      </c>
      <c r="W15" s="132">
        <f>+U15/V15</f>
        <v>9.115139181125176</v>
      </c>
      <c r="X15" s="8"/>
    </row>
    <row r="16" spans="1:24" s="10" customFormat="1" ht="18">
      <c r="A16" s="53">
        <v>12</v>
      </c>
      <c r="B16" s="108" t="s">
        <v>110</v>
      </c>
      <c r="C16" s="58">
        <v>39213</v>
      </c>
      <c r="D16" s="129" t="s">
        <v>38</v>
      </c>
      <c r="E16" s="129" t="s">
        <v>111</v>
      </c>
      <c r="F16" s="60">
        <v>15</v>
      </c>
      <c r="G16" s="60">
        <v>15</v>
      </c>
      <c r="H16" s="60">
        <v>1</v>
      </c>
      <c r="I16" s="156">
        <v>4410</v>
      </c>
      <c r="J16" s="127">
        <v>459</v>
      </c>
      <c r="K16" s="156">
        <v>7973.5</v>
      </c>
      <c r="L16" s="127">
        <v>795</v>
      </c>
      <c r="M16" s="156">
        <v>7820</v>
      </c>
      <c r="N16" s="127">
        <v>810</v>
      </c>
      <c r="O16" s="156">
        <f>SUM(I16+K16+M16)</f>
        <v>20203.5</v>
      </c>
      <c r="P16" s="127">
        <f>SUM(J16+L16+N16)</f>
        <v>2064</v>
      </c>
      <c r="Q16" s="127">
        <f>+P16/G16</f>
        <v>137.6</v>
      </c>
      <c r="R16" s="128">
        <f>+O16/P16</f>
        <v>9.788517441860465</v>
      </c>
      <c r="S16" s="156"/>
      <c r="T16" s="178"/>
      <c r="U16" s="156">
        <v>20203.5</v>
      </c>
      <c r="V16" s="127">
        <v>2064</v>
      </c>
      <c r="W16" s="135">
        <f aca="true" t="shared" si="3" ref="W16:W21">U16/V16</f>
        <v>9.788517441860465</v>
      </c>
      <c r="X16" s="8"/>
    </row>
    <row r="17" spans="1:24" s="10" customFormat="1" ht="18">
      <c r="A17" s="52">
        <v>13</v>
      </c>
      <c r="B17" s="108" t="s">
        <v>94</v>
      </c>
      <c r="C17" s="58">
        <v>39168</v>
      </c>
      <c r="D17" s="129" t="s">
        <v>38</v>
      </c>
      <c r="E17" s="129" t="s">
        <v>8</v>
      </c>
      <c r="F17" s="60">
        <v>5</v>
      </c>
      <c r="G17" s="60">
        <v>5</v>
      </c>
      <c r="H17" s="60">
        <v>3</v>
      </c>
      <c r="I17" s="156">
        <v>3628.5</v>
      </c>
      <c r="J17" s="127">
        <v>310</v>
      </c>
      <c r="K17" s="156">
        <v>5900</v>
      </c>
      <c r="L17" s="127">
        <v>460</v>
      </c>
      <c r="M17" s="156">
        <v>6316</v>
      </c>
      <c r="N17" s="127">
        <v>490</v>
      </c>
      <c r="O17" s="156">
        <f>SUM(I17+K17+M17)</f>
        <v>15844.5</v>
      </c>
      <c r="P17" s="127">
        <f>SUM(J17+L17+N17)</f>
        <v>1260</v>
      </c>
      <c r="Q17" s="130">
        <f>P17/G17</f>
        <v>252</v>
      </c>
      <c r="R17" s="131">
        <f>O17/P17</f>
        <v>12.575</v>
      </c>
      <c r="S17" s="156">
        <v>22028</v>
      </c>
      <c r="T17" s="178">
        <f>(+S17-O17)/S17</f>
        <v>0.2807109133829671</v>
      </c>
      <c r="U17" s="156">
        <v>92745</v>
      </c>
      <c r="V17" s="127">
        <v>8174</v>
      </c>
      <c r="W17" s="135">
        <f t="shared" si="3"/>
        <v>11.34634206019085</v>
      </c>
      <c r="X17" s="8"/>
    </row>
    <row r="18" spans="1:24" s="10" customFormat="1" ht="18">
      <c r="A18" s="53">
        <v>14</v>
      </c>
      <c r="B18" s="148" t="s">
        <v>112</v>
      </c>
      <c r="C18" s="58">
        <v>39213</v>
      </c>
      <c r="D18" s="142" t="s">
        <v>6</v>
      </c>
      <c r="E18" s="142" t="s">
        <v>34</v>
      </c>
      <c r="F18" s="143">
        <v>5</v>
      </c>
      <c r="G18" s="143">
        <v>5</v>
      </c>
      <c r="H18" s="143">
        <v>1</v>
      </c>
      <c r="I18" s="156">
        <v>4739</v>
      </c>
      <c r="J18" s="127">
        <v>433</v>
      </c>
      <c r="K18" s="156">
        <v>5533</v>
      </c>
      <c r="L18" s="127">
        <v>535</v>
      </c>
      <c r="M18" s="156">
        <v>4255.5</v>
      </c>
      <c r="N18" s="127">
        <v>407</v>
      </c>
      <c r="O18" s="156">
        <f aca="true" t="shared" si="4" ref="O18:P21">I18+K18+M18</f>
        <v>14527.5</v>
      </c>
      <c r="P18" s="127">
        <f t="shared" si="4"/>
        <v>1375</v>
      </c>
      <c r="Q18" s="127">
        <f>+P18/G18</f>
        <v>275</v>
      </c>
      <c r="R18" s="128">
        <f>+O18/P18</f>
        <v>10.565454545454546</v>
      </c>
      <c r="S18" s="156"/>
      <c r="T18" s="178"/>
      <c r="U18" s="162">
        <v>14527.5</v>
      </c>
      <c r="V18" s="126">
        <v>1375</v>
      </c>
      <c r="W18" s="135">
        <f t="shared" si="3"/>
        <v>10.565454545454546</v>
      </c>
      <c r="X18" s="8"/>
    </row>
    <row r="19" spans="1:24" s="10" customFormat="1" ht="18">
      <c r="A19" s="52">
        <v>15</v>
      </c>
      <c r="B19" s="148" t="s">
        <v>91</v>
      </c>
      <c r="C19" s="58">
        <v>39178</v>
      </c>
      <c r="D19" s="147" t="s">
        <v>92</v>
      </c>
      <c r="E19" s="142" t="s">
        <v>93</v>
      </c>
      <c r="F19" s="143">
        <v>43</v>
      </c>
      <c r="G19" s="143">
        <v>33</v>
      </c>
      <c r="H19" s="143">
        <v>6</v>
      </c>
      <c r="I19" s="162">
        <v>3043</v>
      </c>
      <c r="J19" s="126">
        <v>543</v>
      </c>
      <c r="K19" s="162">
        <v>5358</v>
      </c>
      <c r="L19" s="126">
        <v>938</v>
      </c>
      <c r="M19" s="162">
        <v>5187.5</v>
      </c>
      <c r="N19" s="126">
        <v>891</v>
      </c>
      <c r="O19" s="162">
        <f t="shared" si="4"/>
        <v>13588.5</v>
      </c>
      <c r="P19" s="126">
        <f t="shared" si="4"/>
        <v>2372</v>
      </c>
      <c r="Q19" s="126">
        <f>P19/G19</f>
        <v>71.87878787878788</v>
      </c>
      <c r="R19" s="180">
        <f>O19/P19</f>
        <v>5.72870994940978</v>
      </c>
      <c r="S19" s="162">
        <v>10343</v>
      </c>
      <c r="T19" s="178">
        <f aca="true" t="shared" si="5" ref="T19:T26">(+S19-O19)/S19</f>
        <v>-0.31378710238808855</v>
      </c>
      <c r="U19" s="162">
        <v>668358.5</v>
      </c>
      <c r="V19" s="126">
        <v>81128</v>
      </c>
      <c r="W19" s="135">
        <f t="shared" si="3"/>
        <v>8.23832092495809</v>
      </c>
      <c r="X19" s="8"/>
    </row>
    <row r="20" spans="1:24" s="10" customFormat="1" ht="18">
      <c r="A20" s="53">
        <v>16</v>
      </c>
      <c r="B20" s="148" t="s">
        <v>55</v>
      </c>
      <c r="C20" s="58">
        <v>39164</v>
      </c>
      <c r="D20" s="142" t="s">
        <v>6</v>
      </c>
      <c r="E20" s="142" t="s">
        <v>59</v>
      </c>
      <c r="F20" s="143">
        <v>36</v>
      </c>
      <c r="G20" s="143">
        <v>31</v>
      </c>
      <c r="H20" s="143">
        <v>8</v>
      </c>
      <c r="I20" s="156">
        <v>2711.5</v>
      </c>
      <c r="J20" s="127">
        <v>482</v>
      </c>
      <c r="K20" s="156">
        <v>5467</v>
      </c>
      <c r="L20" s="127">
        <v>949</v>
      </c>
      <c r="M20" s="156">
        <v>4936</v>
      </c>
      <c r="N20" s="127">
        <v>844</v>
      </c>
      <c r="O20" s="156">
        <f t="shared" si="4"/>
        <v>13114.5</v>
      </c>
      <c r="P20" s="127">
        <f t="shared" si="4"/>
        <v>2275</v>
      </c>
      <c r="Q20" s="127">
        <f>+P20/G20</f>
        <v>73.38709677419355</v>
      </c>
      <c r="R20" s="128">
        <f>+O20/P20</f>
        <v>5.764615384615385</v>
      </c>
      <c r="S20" s="156">
        <v>19069.5</v>
      </c>
      <c r="T20" s="178">
        <f t="shared" si="5"/>
        <v>0.3122787697632345</v>
      </c>
      <c r="U20" s="156">
        <v>1297146</v>
      </c>
      <c r="V20" s="127">
        <v>156779</v>
      </c>
      <c r="W20" s="135">
        <f t="shared" si="3"/>
        <v>8.273722883804592</v>
      </c>
      <c r="X20" s="8"/>
    </row>
    <row r="21" spans="1:24" s="10" customFormat="1" ht="18">
      <c r="A21" s="52">
        <v>17</v>
      </c>
      <c r="B21" s="148" t="s">
        <v>90</v>
      </c>
      <c r="C21" s="58">
        <v>39199</v>
      </c>
      <c r="D21" s="142" t="s">
        <v>6</v>
      </c>
      <c r="E21" s="142" t="s">
        <v>34</v>
      </c>
      <c r="F21" s="143">
        <v>12</v>
      </c>
      <c r="G21" s="143">
        <v>12</v>
      </c>
      <c r="H21" s="143">
        <v>3</v>
      </c>
      <c r="I21" s="156">
        <v>2607.5</v>
      </c>
      <c r="J21" s="127">
        <v>313</v>
      </c>
      <c r="K21" s="156">
        <v>4528.5</v>
      </c>
      <c r="L21" s="127">
        <v>484</v>
      </c>
      <c r="M21" s="156">
        <v>3497.5</v>
      </c>
      <c r="N21" s="127">
        <v>364</v>
      </c>
      <c r="O21" s="156">
        <f t="shared" si="4"/>
        <v>10633.5</v>
      </c>
      <c r="P21" s="127">
        <f t="shared" si="4"/>
        <v>1161</v>
      </c>
      <c r="Q21" s="130">
        <f>P21/G21</f>
        <v>96.75</v>
      </c>
      <c r="R21" s="131">
        <f>O21/P21</f>
        <v>9.15891472868217</v>
      </c>
      <c r="S21" s="156">
        <v>29003</v>
      </c>
      <c r="T21" s="178">
        <f t="shared" si="5"/>
        <v>0.6333655139123539</v>
      </c>
      <c r="U21" s="162">
        <v>119535.5</v>
      </c>
      <c r="V21" s="126">
        <v>12458</v>
      </c>
      <c r="W21" s="135">
        <f t="shared" si="3"/>
        <v>9.595079467009151</v>
      </c>
      <c r="X21" s="8"/>
    </row>
    <row r="22" spans="1:24" s="10" customFormat="1" ht="18">
      <c r="A22" s="53">
        <v>18</v>
      </c>
      <c r="B22" s="148" t="s">
        <v>75</v>
      </c>
      <c r="C22" s="58">
        <v>39185</v>
      </c>
      <c r="D22" s="142" t="s">
        <v>20</v>
      </c>
      <c r="E22" s="142" t="s">
        <v>5</v>
      </c>
      <c r="F22" s="143">
        <v>55</v>
      </c>
      <c r="G22" s="143">
        <v>34</v>
      </c>
      <c r="H22" s="143">
        <v>5</v>
      </c>
      <c r="I22" s="156">
        <v>1679</v>
      </c>
      <c r="J22" s="127">
        <v>334</v>
      </c>
      <c r="K22" s="156">
        <v>4446</v>
      </c>
      <c r="L22" s="127">
        <v>894</v>
      </c>
      <c r="M22" s="156">
        <v>3293</v>
      </c>
      <c r="N22" s="127">
        <v>634</v>
      </c>
      <c r="O22" s="156">
        <f>+M22+K22+I22</f>
        <v>9418</v>
      </c>
      <c r="P22" s="127">
        <f>+N22+L22+J22</f>
        <v>1862</v>
      </c>
      <c r="Q22" s="127">
        <f>+P22/G22</f>
        <v>54.76470588235294</v>
      </c>
      <c r="R22" s="128">
        <f>+O22/P22</f>
        <v>5.058002148227712</v>
      </c>
      <c r="S22" s="156">
        <v>12780</v>
      </c>
      <c r="T22" s="178">
        <f t="shared" si="5"/>
        <v>0.2630672926447574</v>
      </c>
      <c r="U22" s="156">
        <v>689142</v>
      </c>
      <c r="V22" s="127">
        <v>81251</v>
      </c>
      <c r="W22" s="132">
        <f>+U22/V22</f>
        <v>8.481643302851657</v>
      </c>
      <c r="X22" s="8"/>
    </row>
    <row r="23" spans="1:24" s="10" customFormat="1" ht="18">
      <c r="A23" s="52">
        <v>19</v>
      </c>
      <c r="B23" s="149" t="s">
        <v>113</v>
      </c>
      <c r="C23" s="59">
        <v>39185</v>
      </c>
      <c r="D23" s="144" t="s">
        <v>9</v>
      </c>
      <c r="E23" s="144" t="s">
        <v>74</v>
      </c>
      <c r="F23" s="146">
        <v>111</v>
      </c>
      <c r="G23" s="146">
        <v>31</v>
      </c>
      <c r="H23" s="146">
        <v>5</v>
      </c>
      <c r="I23" s="153">
        <v>2146</v>
      </c>
      <c r="J23" s="122">
        <v>437</v>
      </c>
      <c r="K23" s="153">
        <v>3866.5</v>
      </c>
      <c r="L23" s="122">
        <v>774</v>
      </c>
      <c r="M23" s="153">
        <v>3108.5</v>
      </c>
      <c r="N23" s="122">
        <v>589</v>
      </c>
      <c r="O23" s="154">
        <f>I23+K23+M23</f>
        <v>9121</v>
      </c>
      <c r="P23" s="123">
        <f>J23+L23+N23</f>
        <v>1800</v>
      </c>
      <c r="Q23" s="124">
        <f>IF(O23&lt;&gt;0,P23/G23,"")</f>
        <v>58.064516129032256</v>
      </c>
      <c r="R23" s="125">
        <f>IF(O23&lt;&gt;0,O23/P23,"")</f>
        <v>5.067222222222222</v>
      </c>
      <c r="S23" s="153">
        <v>13509.5</v>
      </c>
      <c r="T23" s="178">
        <f t="shared" si="5"/>
        <v>0.3248454791072949</v>
      </c>
      <c r="U23" s="154">
        <f>550873+359055.5+115537.5+21112+9121</f>
        <v>1055699</v>
      </c>
      <c r="V23" s="126">
        <f>70778+47361+16211+3692+1800</f>
        <v>139842</v>
      </c>
      <c r="W23" s="116">
        <f>IF(U23&lt;&gt;0,U23/V23,"")</f>
        <v>7.549226984739921</v>
      </c>
      <c r="X23" s="8"/>
    </row>
    <row r="24" spans="1:24" s="10" customFormat="1" ht="18">
      <c r="A24" s="53">
        <v>20</v>
      </c>
      <c r="B24" s="148" t="s">
        <v>95</v>
      </c>
      <c r="C24" s="58">
        <v>39192</v>
      </c>
      <c r="D24" s="142" t="s">
        <v>6</v>
      </c>
      <c r="E24" s="142" t="s">
        <v>96</v>
      </c>
      <c r="F24" s="143">
        <v>30</v>
      </c>
      <c r="G24" s="143">
        <v>22</v>
      </c>
      <c r="H24" s="143">
        <v>4</v>
      </c>
      <c r="I24" s="156">
        <v>2055</v>
      </c>
      <c r="J24" s="127">
        <v>308</v>
      </c>
      <c r="K24" s="156">
        <v>2739</v>
      </c>
      <c r="L24" s="127">
        <v>395</v>
      </c>
      <c r="M24" s="156">
        <v>3016</v>
      </c>
      <c r="N24" s="127">
        <v>447</v>
      </c>
      <c r="O24" s="156">
        <f>I24+K24+M24</f>
        <v>7810</v>
      </c>
      <c r="P24" s="127">
        <f>J24+L24+N24</f>
        <v>1150</v>
      </c>
      <c r="Q24" s="127">
        <f>+P24/G24</f>
        <v>52.27272727272727</v>
      </c>
      <c r="R24" s="128">
        <f>+O24/P24</f>
        <v>6.791304347826087</v>
      </c>
      <c r="S24" s="156">
        <v>9778.5</v>
      </c>
      <c r="T24" s="178">
        <f t="shared" si="5"/>
        <v>0.2013089942220177</v>
      </c>
      <c r="U24" s="162">
        <v>129463</v>
      </c>
      <c r="V24" s="126">
        <v>16507</v>
      </c>
      <c r="W24" s="135">
        <f>U24/V24</f>
        <v>7.8429151269158535</v>
      </c>
      <c r="X24" s="8"/>
    </row>
    <row r="25" spans="1:24" s="10" customFormat="1" ht="18">
      <c r="A25" s="52">
        <v>21</v>
      </c>
      <c r="B25" s="148" t="s">
        <v>57</v>
      </c>
      <c r="C25" s="58">
        <v>39171</v>
      </c>
      <c r="D25" s="142" t="s">
        <v>20</v>
      </c>
      <c r="E25" s="142" t="s">
        <v>35</v>
      </c>
      <c r="F25" s="143">
        <v>88</v>
      </c>
      <c r="G25" s="143">
        <v>30</v>
      </c>
      <c r="H25" s="143">
        <v>7</v>
      </c>
      <c r="I25" s="156">
        <v>1196</v>
      </c>
      <c r="J25" s="127">
        <v>251</v>
      </c>
      <c r="K25" s="156">
        <v>3852</v>
      </c>
      <c r="L25" s="127">
        <v>586</v>
      </c>
      <c r="M25" s="156">
        <v>2666</v>
      </c>
      <c r="N25" s="127">
        <v>422</v>
      </c>
      <c r="O25" s="156">
        <f>+M25+K25+I25</f>
        <v>7714</v>
      </c>
      <c r="P25" s="127">
        <f>+N25+L25+J25</f>
        <v>1259</v>
      </c>
      <c r="Q25" s="127">
        <f>+P25/G25</f>
        <v>41.96666666666667</v>
      </c>
      <c r="R25" s="128">
        <f>+O25/P25</f>
        <v>6.127084988085782</v>
      </c>
      <c r="S25" s="156">
        <v>8130</v>
      </c>
      <c r="T25" s="178">
        <f t="shared" si="5"/>
        <v>0.05116851168511685</v>
      </c>
      <c r="U25" s="156">
        <v>1076420</v>
      </c>
      <c r="V25" s="127">
        <v>139431</v>
      </c>
      <c r="W25" s="132">
        <f>+U25/V25</f>
        <v>7.7200909410389364</v>
      </c>
      <c r="X25" s="8"/>
    </row>
    <row r="26" spans="1:25" s="10" customFormat="1" ht="18">
      <c r="A26" s="53">
        <v>22</v>
      </c>
      <c r="B26" s="107" t="s">
        <v>61</v>
      </c>
      <c r="C26" s="59">
        <v>39178</v>
      </c>
      <c r="D26" s="120" t="s">
        <v>42</v>
      </c>
      <c r="E26" s="120" t="s">
        <v>62</v>
      </c>
      <c r="F26" s="121">
        <v>55</v>
      </c>
      <c r="G26" s="121">
        <v>30</v>
      </c>
      <c r="H26" s="121">
        <v>6</v>
      </c>
      <c r="I26" s="153">
        <v>1274</v>
      </c>
      <c r="J26" s="122">
        <v>224</v>
      </c>
      <c r="K26" s="153">
        <v>2724</v>
      </c>
      <c r="L26" s="122">
        <v>478</v>
      </c>
      <c r="M26" s="153">
        <v>2153</v>
      </c>
      <c r="N26" s="122">
        <v>355</v>
      </c>
      <c r="O26" s="154">
        <f>+I26+K26+M26</f>
        <v>6151</v>
      </c>
      <c r="P26" s="123">
        <f>+J26+L26+N26</f>
        <v>1057</v>
      </c>
      <c r="Q26" s="127">
        <f>+P26/G26</f>
        <v>35.233333333333334</v>
      </c>
      <c r="R26" s="128">
        <f>+O26/P26</f>
        <v>5.81929990539262</v>
      </c>
      <c r="S26" s="153">
        <v>14632</v>
      </c>
      <c r="T26" s="178">
        <f t="shared" si="5"/>
        <v>0.5796200109349371</v>
      </c>
      <c r="U26" s="153">
        <v>1331521</v>
      </c>
      <c r="V26" s="122">
        <v>153927</v>
      </c>
      <c r="W26" s="116">
        <f aca="true" t="shared" si="6" ref="W26:W31">U26/V26</f>
        <v>8.65034074593801</v>
      </c>
      <c r="X26" s="8"/>
      <c r="Y26" s="8"/>
    </row>
    <row r="27" spans="1:25" s="10" customFormat="1" ht="18">
      <c r="A27" s="53">
        <v>23</v>
      </c>
      <c r="B27" s="148" t="s">
        <v>60</v>
      </c>
      <c r="C27" s="58">
        <v>39171</v>
      </c>
      <c r="D27" s="142" t="s">
        <v>114</v>
      </c>
      <c r="E27" s="142" t="s">
        <v>114</v>
      </c>
      <c r="F27" s="143">
        <v>20</v>
      </c>
      <c r="G27" s="143">
        <v>7</v>
      </c>
      <c r="H27" s="143">
        <v>7</v>
      </c>
      <c r="I27" s="162">
        <v>1001</v>
      </c>
      <c r="J27" s="126">
        <v>134</v>
      </c>
      <c r="K27" s="162">
        <v>2154</v>
      </c>
      <c r="L27" s="126">
        <v>254</v>
      </c>
      <c r="M27" s="162">
        <v>1612.5</v>
      </c>
      <c r="N27" s="126">
        <v>186</v>
      </c>
      <c r="O27" s="162">
        <f>+I27+K27+M27</f>
        <v>4767.5</v>
      </c>
      <c r="P27" s="126">
        <f>+J27+L27+N27</f>
        <v>574</v>
      </c>
      <c r="Q27" s="126"/>
      <c r="R27" s="180"/>
      <c r="S27" s="162"/>
      <c r="T27" s="178"/>
      <c r="U27" s="162">
        <v>231691.5</v>
      </c>
      <c r="V27" s="126">
        <v>23613</v>
      </c>
      <c r="W27" s="135">
        <f t="shared" si="6"/>
        <v>9.812031508067589</v>
      </c>
      <c r="X27" s="8"/>
      <c r="Y27" s="8"/>
    </row>
    <row r="28" spans="1:25" s="10" customFormat="1" ht="18">
      <c r="A28" s="52">
        <v>24</v>
      </c>
      <c r="B28" s="148" t="s">
        <v>78</v>
      </c>
      <c r="C28" s="58">
        <v>39185</v>
      </c>
      <c r="D28" s="142" t="s">
        <v>79</v>
      </c>
      <c r="E28" s="142" t="s">
        <v>79</v>
      </c>
      <c r="F28" s="143">
        <v>32</v>
      </c>
      <c r="G28" s="143">
        <v>18</v>
      </c>
      <c r="H28" s="143">
        <v>5</v>
      </c>
      <c r="I28" s="156">
        <v>966</v>
      </c>
      <c r="J28" s="127">
        <v>158</v>
      </c>
      <c r="K28" s="156">
        <v>1639.5</v>
      </c>
      <c r="L28" s="127">
        <v>267</v>
      </c>
      <c r="M28" s="156">
        <v>1566.5</v>
      </c>
      <c r="N28" s="127">
        <v>266</v>
      </c>
      <c r="O28" s="156">
        <f>I28+K28+M28</f>
        <v>4172</v>
      </c>
      <c r="P28" s="127">
        <f>J28+L28+N28</f>
        <v>691</v>
      </c>
      <c r="Q28" s="127">
        <f>+P28/G28</f>
        <v>38.388888888888886</v>
      </c>
      <c r="R28" s="128">
        <f>+O28/P28</f>
        <v>6.0376266280752535</v>
      </c>
      <c r="S28" s="156">
        <v>5377.5</v>
      </c>
      <c r="T28" s="178">
        <f>(+S28-O28)/S28</f>
        <v>0.22417480241748025</v>
      </c>
      <c r="U28" s="162">
        <v>196394</v>
      </c>
      <c r="V28" s="126">
        <v>22345</v>
      </c>
      <c r="W28" s="135">
        <f t="shared" si="6"/>
        <v>8.789169836652494</v>
      </c>
      <c r="X28" s="8"/>
      <c r="Y28" s="8"/>
    </row>
    <row r="29" spans="1:25" s="10" customFormat="1" ht="18">
      <c r="A29" s="53">
        <v>25</v>
      </c>
      <c r="B29" s="107" t="s">
        <v>76</v>
      </c>
      <c r="C29" s="59">
        <v>39185</v>
      </c>
      <c r="D29" s="140" t="s">
        <v>51</v>
      </c>
      <c r="E29" s="140" t="s">
        <v>115</v>
      </c>
      <c r="F29" s="141">
        <v>99</v>
      </c>
      <c r="G29" s="141">
        <v>15</v>
      </c>
      <c r="H29" s="141">
        <v>5</v>
      </c>
      <c r="I29" s="155">
        <v>942</v>
      </c>
      <c r="J29" s="130">
        <v>192</v>
      </c>
      <c r="K29" s="155">
        <v>1506</v>
      </c>
      <c r="L29" s="130">
        <v>295</v>
      </c>
      <c r="M29" s="155">
        <v>1289</v>
      </c>
      <c r="N29" s="130">
        <v>255</v>
      </c>
      <c r="O29" s="155">
        <f>I29+K29+M29</f>
        <v>3737</v>
      </c>
      <c r="P29" s="130">
        <f>J29+L29+N29</f>
        <v>742</v>
      </c>
      <c r="Q29" s="130">
        <f>+P29/G29</f>
        <v>49.46666666666667</v>
      </c>
      <c r="R29" s="131">
        <f>+O29/P29</f>
        <v>5.036388140161725</v>
      </c>
      <c r="S29" s="155">
        <v>8457</v>
      </c>
      <c r="T29" s="178">
        <f>(+S29-O29)/S29</f>
        <v>0.5581175357691853</v>
      </c>
      <c r="U29" s="155">
        <v>548016.5</v>
      </c>
      <c r="V29" s="130">
        <v>73037</v>
      </c>
      <c r="W29" s="133">
        <f t="shared" si="6"/>
        <v>7.503272314032613</v>
      </c>
      <c r="X29" s="8"/>
      <c r="Y29" s="8"/>
    </row>
    <row r="30" spans="1:25" s="10" customFormat="1" ht="18">
      <c r="A30" s="52">
        <v>26</v>
      </c>
      <c r="B30" s="108" t="s">
        <v>77</v>
      </c>
      <c r="C30" s="58">
        <v>39185</v>
      </c>
      <c r="D30" s="129" t="s">
        <v>38</v>
      </c>
      <c r="E30" s="129" t="s">
        <v>8</v>
      </c>
      <c r="F30" s="60">
        <v>42</v>
      </c>
      <c r="G30" s="60">
        <v>11</v>
      </c>
      <c r="H30" s="60">
        <v>5</v>
      </c>
      <c r="I30" s="156">
        <v>811</v>
      </c>
      <c r="J30" s="127">
        <v>118</v>
      </c>
      <c r="K30" s="156">
        <v>1273.5</v>
      </c>
      <c r="L30" s="127">
        <v>194</v>
      </c>
      <c r="M30" s="156">
        <v>1449.5</v>
      </c>
      <c r="N30" s="127">
        <v>213</v>
      </c>
      <c r="O30" s="156">
        <f>SUM(I30+K30+M30)</f>
        <v>3534</v>
      </c>
      <c r="P30" s="127">
        <f>SUM(J30+L30+N30)</f>
        <v>525</v>
      </c>
      <c r="Q30" s="130">
        <f>P30/G30</f>
        <v>47.72727272727273</v>
      </c>
      <c r="R30" s="131">
        <f>O30/P30</f>
        <v>6.731428571428571</v>
      </c>
      <c r="S30" s="156"/>
      <c r="T30" s="178"/>
      <c r="U30" s="156">
        <v>367040.5</v>
      </c>
      <c r="V30" s="127">
        <v>38024</v>
      </c>
      <c r="W30" s="135">
        <f t="shared" si="6"/>
        <v>9.652863980643804</v>
      </c>
      <c r="X30" s="8"/>
      <c r="Y30" s="8"/>
    </row>
    <row r="31" spans="1:25" s="10" customFormat="1" ht="18">
      <c r="A31" s="53">
        <v>27</v>
      </c>
      <c r="B31" s="149" t="s">
        <v>69</v>
      </c>
      <c r="C31" s="59">
        <v>39178</v>
      </c>
      <c r="D31" s="145" t="s">
        <v>18</v>
      </c>
      <c r="E31" s="145" t="s">
        <v>70</v>
      </c>
      <c r="F31" s="146">
        <v>34</v>
      </c>
      <c r="G31" s="146">
        <v>9</v>
      </c>
      <c r="H31" s="146">
        <v>6</v>
      </c>
      <c r="I31" s="153">
        <v>956</v>
      </c>
      <c r="J31" s="122">
        <v>115</v>
      </c>
      <c r="K31" s="153">
        <v>1281</v>
      </c>
      <c r="L31" s="122">
        <v>160</v>
      </c>
      <c r="M31" s="153">
        <v>1257</v>
      </c>
      <c r="N31" s="122">
        <v>161</v>
      </c>
      <c r="O31" s="154">
        <f>+I31+K31+M31</f>
        <v>3494</v>
      </c>
      <c r="P31" s="123">
        <f>+J31+L31+N31</f>
        <v>436</v>
      </c>
      <c r="Q31" s="124">
        <f>IF(O31&lt;&gt;0,P31/G31,"")</f>
        <v>48.44444444444444</v>
      </c>
      <c r="R31" s="125">
        <f>IF(O31&lt;&gt;0,O31/P31,"")</f>
        <v>8.013761467889909</v>
      </c>
      <c r="S31" s="153">
        <v>2310</v>
      </c>
      <c r="T31" s="178">
        <f>(+S31-O31)/S31</f>
        <v>-0.5125541125541125</v>
      </c>
      <c r="U31" s="153">
        <v>418485</v>
      </c>
      <c r="V31" s="122">
        <v>41967</v>
      </c>
      <c r="W31" s="134">
        <f t="shared" si="6"/>
        <v>9.971763528486669</v>
      </c>
      <c r="X31" s="8"/>
      <c r="Y31" s="8"/>
    </row>
    <row r="32" spans="1:25" s="10" customFormat="1" ht="18">
      <c r="A32" s="52">
        <v>28</v>
      </c>
      <c r="B32" s="149" t="s">
        <v>58</v>
      </c>
      <c r="C32" s="59">
        <v>39164</v>
      </c>
      <c r="D32" s="144" t="s">
        <v>9</v>
      </c>
      <c r="E32" s="144" t="s">
        <v>54</v>
      </c>
      <c r="F32" s="146">
        <v>119</v>
      </c>
      <c r="G32" s="146">
        <v>14</v>
      </c>
      <c r="H32" s="146">
        <v>8</v>
      </c>
      <c r="I32" s="153">
        <v>543</v>
      </c>
      <c r="J32" s="122">
        <v>96</v>
      </c>
      <c r="K32" s="153">
        <v>1349</v>
      </c>
      <c r="L32" s="122">
        <v>223</v>
      </c>
      <c r="M32" s="153">
        <v>1084</v>
      </c>
      <c r="N32" s="122">
        <v>191</v>
      </c>
      <c r="O32" s="154">
        <f>I32+K32+M32</f>
        <v>2976</v>
      </c>
      <c r="P32" s="123">
        <f>J32+L32+N32</f>
        <v>510</v>
      </c>
      <c r="Q32" s="124">
        <f>IF(O32&lt;&gt;0,P32/G32,"")</f>
        <v>36.42857142857143</v>
      </c>
      <c r="R32" s="125">
        <f>IF(O32&lt;&gt;0,O32/P32,"")</f>
        <v>5.8352941176470585</v>
      </c>
      <c r="S32" s="153">
        <v>2310</v>
      </c>
      <c r="T32" s="178">
        <f>(+S32-O32)/S32</f>
        <v>-0.2883116883116883</v>
      </c>
      <c r="U32" s="154">
        <f>712448.5+409036+169662.5+70281+61538+25145+7474.5+2976</f>
        <v>1458561.5</v>
      </c>
      <c r="V32" s="126">
        <f>87225+51382+22920+11657+11505+6008+1401+510</f>
        <v>192608</v>
      </c>
      <c r="W32" s="116">
        <f>IF(U32&lt;&gt;0,U32/V32,"")</f>
        <v>7.5726942806113975</v>
      </c>
      <c r="X32" s="8"/>
      <c r="Y32" s="8"/>
    </row>
    <row r="33" spans="1:25" s="10" customFormat="1" ht="18">
      <c r="A33" s="53">
        <v>29</v>
      </c>
      <c r="B33" s="148" t="s">
        <v>116</v>
      </c>
      <c r="C33" s="58">
        <v>39213</v>
      </c>
      <c r="D33" s="147" t="s">
        <v>92</v>
      </c>
      <c r="E33" s="142" t="s">
        <v>117</v>
      </c>
      <c r="F33" s="143">
        <v>4</v>
      </c>
      <c r="G33" s="143">
        <v>4</v>
      </c>
      <c r="H33" s="143">
        <v>1</v>
      </c>
      <c r="I33" s="162">
        <v>883</v>
      </c>
      <c r="J33" s="126">
        <v>76</v>
      </c>
      <c r="K33" s="162">
        <v>997</v>
      </c>
      <c r="L33" s="126">
        <v>83</v>
      </c>
      <c r="M33" s="162">
        <v>928.5</v>
      </c>
      <c r="N33" s="126">
        <v>82</v>
      </c>
      <c r="O33" s="162">
        <f>I33+K33+M33</f>
        <v>2808.5</v>
      </c>
      <c r="P33" s="126">
        <f>J33+L33+N33</f>
        <v>241</v>
      </c>
      <c r="Q33" s="126">
        <f>P33/G33</f>
        <v>60.25</v>
      </c>
      <c r="R33" s="180">
        <f>O33/P33</f>
        <v>11.653526970954356</v>
      </c>
      <c r="S33" s="162"/>
      <c r="T33" s="178"/>
      <c r="U33" s="162">
        <v>6832</v>
      </c>
      <c r="V33" s="126">
        <v>905</v>
      </c>
      <c r="W33" s="135">
        <f aca="true" t="shared" si="7" ref="W33:W41">U33/V33</f>
        <v>7.549171270718232</v>
      </c>
      <c r="X33" s="8"/>
      <c r="Y33" s="8"/>
    </row>
    <row r="34" spans="1:25" s="10" customFormat="1" ht="18">
      <c r="A34" s="53">
        <v>30</v>
      </c>
      <c r="B34" s="108" t="s">
        <v>47</v>
      </c>
      <c r="C34" s="58">
        <v>39157</v>
      </c>
      <c r="D34" s="129" t="s">
        <v>38</v>
      </c>
      <c r="E34" s="129" t="s">
        <v>8</v>
      </c>
      <c r="F34" s="60">
        <v>30</v>
      </c>
      <c r="G34" s="60">
        <v>3</v>
      </c>
      <c r="H34" s="60">
        <v>9</v>
      </c>
      <c r="I34" s="156">
        <v>490</v>
      </c>
      <c r="J34" s="127">
        <v>99</v>
      </c>
      <c r="K34" s="156">
        <v>859</v>
      </c>
      <c r="L34" s="127">
        <v>169</v>
      </c>
      <c r="M34" s="156">
        <v>1092</v>
      </c>
      <c r="N34" s="127">
        <v>217</v>
      </c>
      <c r="O34" s="156">
        <f>SUM(I34+K34+M34)</f>
        <v>2441</v>
      </c>
      <c r="P34" s="127">
        <f>SUM(J34+L34+N34)</f>
        <v>485</v>
      </c>
      <c r="Q34" s="127">
        <f>+P34/G34</f>
        <v>161.66666666666666</v>
      </c>
      <c r="R34" s="128">
        <f>+O34/P34</f>
        <v>5.032989690721649</v>
      </c>
      <c r="S34" s="156"/>
      <c r="T34" s="178"/>
      <c r="U34" s="156">
        <v>169701.5</v>
      </c>
      <c r="V34" s="127">
        <v>25058</v>
      </c>
      <c r="W34" s="135">
        <f t="shared" si="7"/>
        <v>6.772348152286695</v>
      </c>
      <c r="X34" s="8"/>
      <c r="Y34" s="8"/>
    </row>
    <row r="35" spans="1:25" s="10" customFormat="1" ht="18">
      <c r="A35" s="52">
        <v>31</v>
      </c>
      <c r="B35" s="108" t="s">
        <v>103</v>
      </c>
      <c r="C35" s="58">
        <v>39206</v>
      </c>
      <c r="D35" s="129" t="s">
        <v>38</v>
      </c>
      <c r="E35" s="129" t="s">
        <v>104</v>
      </c>
      <c r="F35" s="60">
        <v>5</v>
      </c>
      <c r="G35" s="60">
        <v>5</v>
      </c>
      <c r="H35" s="60">
        <v>2</v>
      </c>
      <c r="I35" s="156">
        <v>599</v>
      </c>
      <c r="J35" s="127">
        <v>64</v>
      </c>
      <c r="K35" s="156">
        <v>1097</v>
      </c>
      <c r="L35" s="127">
        <v>112</v>
      </c>
      <c r="M35" s="156">
        <v>683</v>
      </c>
      <c r="N35" s="127">
        <v>89</v>
      </c>
      <c r="O35" s="156">
        <f>SUM(I35+K35+M35)</f>
        <v>2379</v>
      </c>
      <c r="P35" s="127">
        <f>SUM(J35+L35+N35)</f>
        <v>265</v>
      </c>
      <c r="Q35" s="127">
        <f>+P35/G35</f>
        <v>53</v>
      </c>
      <c r="R35" s="128">
        <f>+O35/P35</f>
        <v>8.977358490566038</v>
      </c>
      <c r="S35" s="156"/>
      <c r="T35" s="178"/>
      <c r="U35" s="156">
        <v>12870.5</v>
      </c>
      <c r="V35" s="127">
        <v>1378</v>
      </c>
      <c r="W35" s="135">
        <f t="shared" si="7"/>
        <v>9.339985486211901</v>
      </c>
      <c r="X35" s="8"/>
      <c r="Y35" s="8"/>
    </row>
    <row r="36" spans="1:25" s="10" customFormat="1" ht="18">
      <c r="A36" s="53">
        <v>32</v>
      </c>
      <c r="B36" s="148" t="s">
        <v>118</v>
      </c>
      <c r="C36" s="58">
        <v>39213</v>
      </c>
      <c r="D36" s="142" t="s">
        <v>6</v>
      </c>
      <c r="E36" s="142" t="s">
        <v>34</v>
      </c>
      <c r="F36" s="143">
        <v>1</v>
      </c>
      <c r="G36" s="143">
        <v>1</v>
      </c>
      <c r="H36" s="143">
        <v>1</v>
      </c>
      <c r="I36" s="156">
        <v>575</v>
      </c>
      <c r="J36" s="127">
        <v>115</v>
      </c>
      <c r="K36" s="156">
        <v>1035</v>
      </c>
      <c r="L36" s="127">
        <v>207</v>
      </c>
      <c r="M36" s="156">
        <v>670</v>
      </c>
      <c r="N36" s="127">
        <v>134</v>
      </c>
      <c r="O36" s="156">
        <f>I36+K36+M36</f>
        <v>2280</v>
      </c>
      <c r="P36" s="127">
        <f>J36+L36+N36</f>
        <v>456</v>
      </c>
      <c r="Q36" s="127">
        <f>+P36/G36</f>
        <v>456</v>
      </c>
      <c r="R36" s="128">
        <f>+O36/P36</f>
        <v>5</v>
      </c>
      <c r="S36" s="156"/>
      <c r="T36" s="178"/>
      <c r="U36" s="162">
        <v>2280</v>
      </c>
      <c r="V36" s="126">
        <v>456</v>
      </c>
      <c r="W36" s="135">
        <f t="shared" si="7"/>
        <v>5</v>
      </c>
      <c r="X36" s="8"/>
      <c r="Y36" s="8"/>
    </row>
    <row r="37" spans="1:25" s="10" customFormat="1" ht="18">
      <c r="A37" s="52">
        <v>33</v>
      </c>
      <c r="B37" s="149" t="s">
        <v>1</v>
      </c>
      <c r="C37" s="59">
        <v>39108</v>
      </c>
      <c r="D37" s="145" t="s">
        <v>18</v>
      </c>
      <c r="E37" s="145" t="s">
        <v>19</v>
      </c>
      <c r="F37" s="146">
        <v>131</v>
      </c>
      <c r="G37" s="146">
        <v>2</v>
      </c>
      <c r="H37" s="146">
        <v>16</v>
      </c>
      <c r="I37" s="153">
        <v>0</v>
      </c>
      <c r="J37" s="122">
        <v>0</v>
      </c>
      <c r="K37" s="153">
        <v>1079</v>
      </c>
      <c r="L37" s="122">
        <v>307</v>
      </c>
      <c r="M37" s="153">
        <v>1084</v>
      </c>
      <c r="N37" s="122">
        <v>308</v>
      </c>
      <c r="O37" s="154">
        <f aca="true" t="shared" si="8" ref="O37:P39">+I37+K37+M37</f>
        <v>2163</v>
      </c>
      <c r="P37" s="123">
        <f t="shared" si="8"/>
        <v>615</v>
      </c>
      <c r="Q37" s="124">
        <f>IF(O37&lt;&gt;0,P37/G37,"")</f>
        <v>307.5</v>
      </c>
      <c r="R37" s="125">
        <f>IF(O37&lt;&gt;0,O37/P37,"")</f>
        <v>3.5170731707317073</v>
      </c>
      <c r="S37" s="153">
        <v>835</v>
      </c>
      <c r="T37" s="178">
        <f aca="true" t="shared" si="9" ref="T37:T45">(+S37-O37)/S37</f>
        <v>-1.5904191616766468</v>
      </c>
      <c r="U37" s="153">
        <v>3524362</v>
      </c>
      <c r="V37" s="122">
        <v>449884</v>
      </c>
      <c r="W37" s="134">
        <f t="shared" si="7"/>
        <v>7.8339349699033525</v>
      </c>
      <c r="X37" s="8"/>
      <c r="Y37" s="8"/>
    </row>
    <row r="38" spans="1:25" s="10" customFormat="1" ht="18">
      <c r="A38" s="53">
        <v>34</v>
      </c>
      <c r="B38" s="149">
        <v>300</v>
      </c>
      <c r="C38" s="59">
        <v>39157</v>
      </c>
      <c r="D38" s="145" t="s">
        <v>18</v>
      </c>
      <c r="E38" s="145" t="s">
        <v>19</v>
      </c>
      <c r="F38" s="146">
        <v>112</v>
      </c>
      <c r="G38" s="146">
        <v>9</v>
      </c>
      <c r="H38" s="146">
        <v>9</v>
      </c>
      <c r="I38" s="153">
        <v>476</v>
      </c>
      <c r="J38" s="122">
        <v>103</v>
      </c>
      <c r="K38" s="153">
        <v>740</v>
      </c>
      <c r="L38" s="122">
        <v>151</v>
      </c>
      <c r="M38" s="153">
        <v>611</v>
      </c>
      <c r="N38" s="122">
        <v>122</v>
      </c>
      <c r="O38" s="154">
        <f t="shared" si="8"/>
        <v>1827</v>
      </c>
      <c r="P38" s="123">
        <f t="shared" si="8"/>
        <v>376</v>
      </c>
      <c r="Q38" s="124">
        <f>IF(O38&lt;&gt;0,P38/G38,"")</f>
        <v>41.77777777777778</v>
      </c>
      <c r="R38" s="125">
        <f>IF(O38&lt;&gt;0,O38/P38,"")</f>
        <v>4.85904255319149</v>
      </c>
      <c r="S38" s="153">
        <v>5236</v>
      </c>
      <c r="T38" s="178">
        <f t="shared" si="9"/>
        <v>0.6510695187165776</v>
      </c>
      <c r="U38" s="153">
        <v>6375027</v>
      </c>
      <c r="V38" s="122">
        <v>805552</v>
      </c>
      <c r="W38" s="134">
        <f t="shared" si="7"/>
        <v>7.91386155083719</v>
      </c>
      <c r="X38" s="8"/>
      <c r="Y38" s="8"/>
    </row>
    <row r="39" spans="1:25" s="10" customFormat="1" ht="18">
      <c r="A39" s="52">
        <v>35</v>
      </c>
      <c r="B39" s="149" t="s">
        <v>71</v>
      </c>
      <c r="C39" s="59">
        <v>39171</v>
      </c>
      <c r="D39" s="145" t="s">
        <v>18</v>
      </c>
      <c r="E39" s="144" t="s">
        <v>72</v>
      </c>
      <c r="F39" s="146">
        <v>68</v>
      </c>
      <c r="G39" s="146">
        <v>7</v>
      </c>
      <c r="H39" s="146">
        <v>7</v>
      </c>
      <c r="I39" s="153">
        <v>189</v>
      </c>
      <c r="J39" s="122">
        <v>46</v>
      </c>
      <c r="K39" s="153">
        <v>466</v>
      </c>
      <c r="L39" s="122">
        <v>104</v>
      </c>
      <c r="M39" s="153">
        <v>884</v>
      </c>
      <c r="N39" s="122">
        <v>196</v>
      </c>
      <c r="O39" s="154">
        <f t="shared" si="8"/>
        <v>1539</v>
      </c>
      <c r="P39" s="123">
        <f t="shared" si="8"/>
        <v>346</v>
      </c>
      <c r="Q39" s="124">
        <f>IF(O39&lt;&gt;0,P39/G39,"")</f>
        <v>49.42857142857143</v>
      </c>
      <c r="R39" s="125">
        <f>IF(O39&lt;&gt;0,O39/P39,"")</f>
        <v>4.4479768786127165</v>
      </c>
      <c r="S39" s="153">
        <v>2242</v>
      </c>
      <c r="T39" s="178">
        <f t="shared" si="9"/>
        <v>0.3135593220338983</v>
      </c>
      <c r="U39" s="153">
        <v>412408</v>
      </c>
      <c r="V39" s="122">
        <v>55133</v>
      </c>
      <c r="W39" s="134">
        <f t="shared" si="7"/>
        <v>7.480238695518111</v>
      </c>
      <c r="X39" s="8"/>
      <c r="Y39" s="8"/>
    </row>
    <row r="40" spans="1:25" s="10" customFormat="1" ht="18">
      <c r="A40" s="53">
        <v>36</v>
      </c>
      <c r="B40" s="107" t="s">
        <v>53</v>
      </c>
      <c r="C40" s="59">
        <v>39150</v>
      </c>
      <c r="D40" s="140" t="s">
        <v>51</v>
      </c>
      <c r="E40" s="140" t="s">
        <v>80</v>
      </c>
      <c r="F40" s="141">
        <v>62</v>
      </c>
      <c r="G40" s="141">
        <v>7</v>
      </c>
      <c r="H40" s="141">
        <v>10</v>
      </c>
      <c r="I40" s="155">
        <v>355.5</v>
      </c>
      <c r="J40" s="130">
        <v>67</v>
      </c>
      <c r="K40" s="155">
        <v>638</v>
      </c>
      <c r="L40" s="130">
        <v>166</v>
      </c>
      <c r="M40" s="155">
        <v>464</v>
      </c>
      <c r="N40" s="130">
        <v>86</v>
      </c>
      <c r="O40" s="155">
        <f>I40+K40+M40</f>
        <v>1457.5</v>
      </c>
      <c r="P40" s="130">
        <f>J40+L40+N40</f>
        <v>319</v>
      </c>
      <c r="Q40" s="130">
        <f>+P40/G40</f>
        <v>45.57142857142857</v>
      </c>
      <c r="R40" s="131">
        <f>+O40/P40</f>
        <v>4.568965517241379</v>
      </c>
      <c r="S40" s="155">
        <v>5381</v>
      </c>
      <c r="T40" s="178">
        <f t="shared" si="9"/>
        <v>0.7291395651365917</v>
      </c>
      <c r="U40" s="155">
        <v>2031903</v>
      </c>
      <c r="V40" s="130">
        <v>270309</v>
      </c>
      <c r="W40" s="133">
        <f t="shared" si="7"/>
        <v>7.516963919070397</v>
      </c>
      <c r="X40" s="8"/>
      <c r="Y40" s="8"/>
    </row>
    <row r="41" spans="1:25" s="10" customFormat="1" ht="18">
      <c r="A41" s="52">
        <v>37</v>
      </c>
      <c r="B41" s="150" t="s">
        <v>105</v>
      </c>
      <c r="C41" s="106">
        <v>39150</v>
      </c>
      <c r="D41" s="140" t="s">
        <v>21</v>
      </c>
      <c r="E41" s="140" t="s">
        <v>44</v>
      </c>
      <c r="F41" s="141">
        <v>10</v>
      </c>
      <c r="G41" s="141">
        <v>5</v>
      </c>
      <c r="H41" s="141">
        <v>10</v>
      </c>
      <c r="I41" s="155">
        <v>353</v>
      </c>
      <c r="J41" s="130">
        <v>51</v>
      </c>
      <c r="K41" s="155">
        <v>541</v>
      </c>
      <c r="L41" s="130">
        <v>69</v>
      </c>
      <c r="M41" s="155">
        <v>527</v>
      </c>
      <c r="N41" s="130">
        <v>69</v>
      </c>
      <c r="O41" s="155">
        <f>I41+K41+M41</f>
        <v>1421</v>
      </c>
      <c r="P41" s="130">
        <f>J41+L41+N41</f>
        <v>189</v>
      </c>
      <c r="Q41" s="130">
        <f>P41/G41</f>
        <v>37.8</v>
      </c>
      <c r="R41" s="131">
        <f>O41/P41</f>
        <v>7.518518518518518</v>
      </c>
      <c r="S41" s="155">
        <v>1788</v>
      </c>
      <c r="T41" s="178">
        <f t="shared" si="9"/>
        <v>0.2052572706935123</v>
      </c>
      <c r="U41" s="155">
        <v>204340</v>
      </c>
      <c r="V41" s="130">
        <v>22025</v>
      </c>
      <c r="W41" s="133">
        <f t="shared" si="7"/>
        <v>9.277639046538026</v>
      </c>
      <c r="X41" s="8"/>
      <c r="Y41" s="8"/>
    </row>
    <row r="42" spans="1:25" s="10" customFormat="1" ht="18">
      <c r="A42" s="53">
        <v>38</v>
      </c>
      <c r="B42" s="148" t="s">
        <v>40</v>
      </c>
      <c r="C42" s="59">
        <v>39129</v>
      </c>
      <c r="D42" s="142" t="s">
        <v>20</v>
      </c>
      <c r="E42" s="142" t="s">
        <v>82</v>
      </c>
      <c r="F42" s="143">
        <v>77</v>
      </c>
      <c r="G42" s="143">
        <v>7</v>
      </c>
      <c r="H42" s="143">
        <v>5</v>
      </c>
      <c r="I42" s="156">
        <v>451</v>
      </c>
      <c r="J42" s="127">
        <v>85</v>
      </c>
      <c r="K42" s="156">
        <v>252</v>
      </c>
      <c r="L42" s="127">
        <v>65</v>
      </c>
      <c r="M42" s="156">
        <v>338</v>
      </c>
      <c r="N42" s="127">
        <v>73</v>
      </c>
      <c r="O42" s="156">
        <f>+M42+K42+I42</f>
        <v>1041</v>
      </c>
      <c r="P42" s="127">
        <f>+N42+L42+J42</f>
        <v>223</v>
      </c>
      <c r="Q42" s="127">
        <f>+P42/G42</f>
        <v>31.857142857142858</v>
      </c>
      <c r="R42" s="128">
        <f>+O42/P42</f>
        <v>4.668161434977579</v>
      </c>
      <c r="S42" s="156">
        <v>1338</v>
      </c>
      <c r="T42" s="178">
        <f t="shared" si="9"/>
        <v>0.2219730941704036</v>
      </c>
      <c r="U42" s="156">
        <v>1548756</v>
      </c>
      <c r="V42" s="127">
        <v>197817</v>
      </c>
      <c r="W42" s="132">
        <f>+U42/V42</f>
        <v>7.829236112164273</v>
      </c>
      <c r="X42" s="8"/>
      <c r="Y42" s="8"/>
    </row>
    <row r="43" spans="1:25" s="10" customFormat="1" ht="18">
      <c r="A43" s="52">
        <v>39</v>
      </c>
      <c r="B43" s="148" t="s">
        <v>97</v>
      </c>
      <c r="C43" s="58">
        <v>39164</v>
      </c>
      <c r="D43" s="147" t="s">
        <v>92</v>
      </c>
      <c r="E43" s="142" t="s">
        <v>7</v>
      </c>
      <c r="F43" s="143">
        <v>40</v>
      </c>
      <c r="G43" s="143">
        <v>4</v>
      </c>
      <c r="H43" s="143">
        <v>8</v>
      </c>
      <c r="I43" s="162">
        <v>170</v>
      </c>
      <c r="J43" s="126">
        <v>36</v>
      </c>
      <c r="K43" s="162">
        <v>360.5</v>
      </c>
      <c r="L43" s="126">
        <v>73</v>
      </c>
      <c r="M43" s="162">
        <v>350.5</v>
      </c>
      <c r="N43" s="126">
        <v>72</v>
      </c>
      <c r="O43" s="162">
        <f>I43+K43+M43</f>
        <v>881</v>
      </c>
      <c r="P43" s="126">
        <f>J43+L43+N43</f>
        <v>181</v>
      </c>
      <c r="Q43" s="126">
        <f>P43/G43</f>
        <v>45.25</v>
      </c>
      <c r="R43" s="180">
        <f>O43/P43</f>
        <v>4.867403314917127</v>
      </c>
      <c r="S43" s="162">
        <v>935</v>
      </c>
      <c r="T43" s="178">
        <f t="shared" si="9"/>
        <v>0.057754010695187166</v>
      </c>
      <c r="U43" s="162">
        <v>251432.4</v>
      </c>
      <c r="V43" s="126">
        <v>30990</v>
      </c>
      <c r="W43" s="135">
        <f aca="true" t="shared" si="10" ref="W43:W54">U43/V43</f>
        <v>8.113339787028073</v>
      </c>
      <c r="X43" s="8"/>
      <c r="Y43" s="8"/>
    </row>
    <row r="44" spans="1:25" s="10" customFormat="1" ht="18">
      <c r="A44" s="53">
        <v>40</v>
      </c>
      <c r="B44" s="107" t="s">
        <v>63</v>
      </c>
      <c r="C44" s="59">
        <v>39080</v>
      </c>
      <c r="D44" s="140" t="s">
        <v>51</v>
      </c>
      <c r="E44" s="140" t="s">
        <v>64</v>
      </c>
      <c r="F44" s="141">
        <v>97</v>
      </c>
      <c r="G44" s="141">
        <v>4</v>
      </c>
      <c r="H44" s="141">
        <v>17</v>
      </c>
      <c r="I44" s="155">
        <v>172.5</v>
      </c>
      <c r="J44" s="130">
        <v>24</v>
      </c>
      <c r="K44" s="155">
        <v>376.5</v>
      </c>
      <c r="L44" s="130">
        <v>67</v>
      </c>
      <c r="M44" s="155">
        <v>311.5</v>
      </c>
      <c r="N44" s="130">
        <v>53</v>
      </c>
      <c r="O44" s="155">
        <f>I44+K44+M44</f>
        <v>860.5</v>
      </c>
      <c r="P44" s="130">
        <f>J44+L44+N44</f>
        <v>144</v>
      </c>
      <c r="Q44" s="130">
        <f>+P44/G44</f>
        <v>36</v>
      </c>
      <c r="R44" s="131">
        <f>+O44/P44</f>
        <v>5.975694444444445</v>
      </c>
      <c r="S44" s="155">
        <v>1944.5</v>
      </c>
      <c r="T44" s="178">
        <f t="shared" si="9"/>
        <v>0.5574697865775263</v>
      </c>
      <c r="U44" s="155">
        <v>3054802.5</v>
      </c>
      <c r="V44" s="130">
        <v>409522</v>
      </c>
      <c r="W44" s="133">
        <f t="shared" si="10"/>
        <v>7.4594344137799675</v>
      </c>
      <c r="X44" s="8"/>
      <c r="Y44" s="8"/>
    </row>
    <row r="45" spans="1:25" s="10" customFormat="1" ht="18">
      <c r="A45" s="52">
        <v>41</v>
      </c>
      <c r="B45" s="149" t="s">
        <v>68</v>
      </c>
      <c r="C45" s="59">
        <v>39164</v>
      </c>
      <c r="D45" s="145" t="s">
        <v>18</v>
      </c>
      <c r="E45" s="144" t="s">
        <v>19</v>
      </c>
      <c r="F45" s="146">
        <v>67</v>
      </c>
      <c r="G45" s="146">
        <v>4</v>
      </c>
      <c r="H45" s="146">
        <v>8</v>
      </c>
      <c r="I45" s="153">
        <v>128</v>
      </c>
      <c r="J45" s="122">
        <v>21</v>
      </c>
      <c r="K45" s="153">
        <v>403</v>
      </c>
      <c r="L45" s="122">
        <v>65</v>
      </c>
      <c r="M45" s="153">
        <v>280</v>
      </c>
      <c r="N45" s="122">
        <v>45</v>
      </c>
      <c r="O45" s="154">
        <f>+I45+K45+M45</f>
        <v>811</v>
      </c>
      <c r="P45" s="123">
        <f>+J45+L45+N45</f>
        <v>131</v>
      </c>
      <c r="Q45" s="124">
        <f>IF(O45&lt;&gt;0,P45/G45,"")</f>
        <v>32.75</v>
      </c>
      <c r="R45" s="125">
        <f>IF(O45&lt;&gt;0,O45/P45,"")</f>
        <v>6.190839694656488</v>
      </c>
      <c r="S45" s="153">
        <v>2031</v>
      </c>
      <c r="T45" s="178">
        <f t="shared" si="9"/>
        <v>0.6006893156080748</v>
      </c>
      <c r="U45" s="153">
        <v>1660075</v>
      </c>
      <c r="V45" s="122">
        <v>178501</v>
      </c>
      <c r="W45" s="134">
        <f t="shared" si="10"/>
        <v>9.30008795468933</v>
      </c>
      <c r="X45" s="8"/>
      <c r="Y45" s="8"/>
    </row>
    <row r="46" spans="1:25" s="10" customFormat="1" ht="18">
      <c r="A46" s="53">
        <v>42</v>
      </c>
      <c r="B46" s="108" t="s">
        <v>45</v>
      </c>
      <c r="C46" s="58">
        <v>39143</v>
      </c>
      <c r="D46" s="129" t="s">
        <v>38</v>
      </c>
      <c r="E46" s="129" t="s">
        <v>8</v>
      </c>
      <c r="F46" s="60">
        <v>74</v>
      </c>
      <c r="G46" s="60">
        <v>7</v>
      </c>
      <c r="H46" s="60">
        <v>11</v>
      </c>
      <c r="I46" s="156">
        <v>124</v>
      </c>
      <c r="J46" s="127">
        <v>18</v>
      </c>
      <c r="K46" s="156">
        <v>408.5</v>
      </c>
      <c r="L46" s="127">
        <v>77</v>
      </c>
      <c r="M46" s="156">
        <v>245</v>
      </c>
      <c r="N46" s="127">
        <v>38</v>
      </c>
      <c r="O46" s="156">
        <f>SUM(I46+K46+M46)</f>
        <v>777.5</v>
      </c>
      <c r="P46" s="127">
        <f>SUM(J46+L46+N46)</f>
        <v>133</v>
      </c>
      <c r="Q46" s="127">
        <f>+P46/G46</f>
        <v>19</v>
      </c>
      <c r="R46" s="128">
        <f>+O46/P46</f>
        <v>5.845864661654136</v>
      </c>
      <c r="S46" s="156"/>
      <c r="T46" s="178"/>
      <c r="U46" s="156">
        <v>950436</v>
      </c>
      <c r="V46" s="127">
        <v>129232</v>
      </c>
      <c r="W46" s="135">
        <f t="shared" si="10"/>
        <v>7.354494242911972</v>
      </c>
      <c r="X46" s="8"/>
      <c r="Y46" s="8"/>
    </row>
    <row r="47" spans="1:25" s="10" customFormat="1" ht="18">
      <c r="A47" s="52">
        <v>43</v>
      </c>
      <c r="B47" s="148" t="s">
        <v>119</v>
      </c>
      <c r="C47" s="58">
        <v>39115</v>
      </c>
      <c r="D47" s="147" t="s">
        <v>92</v>
      </c>
      <c r="E47" s="142" t="s">
        <v>120</v>
      </c>
      <c r="F47" s="143">
        <v>7</v>
      </c>
      <c r="G47" s="143">
        <v>2</v>
      </c>
      <c r="H47" s="143">
        <v>13</v>
      </c>
      <c r="I47" s="162">
        <v>249</v>
      </c>
      <c r="J47" s="126">
        <v>59</v>
      </c>
      <c r="K47" s="162">
        <v>241</v>
      </c>
      <c r="L47" s="126">
        <v>58</v>
      </c>
      <c r="M47" s="162">
        <v>277</v>
      </c>
      <c r="N47" s="126">
        <v>65</v>
      </c>
      <c r="O47" s="162">
        <f>I47+K47+M47</f>
        <v>767</v>
      </c>
      <c r="P47" s="126">
        <f>J47+L47+N47</f>
        <v>182</v>
      </c>
      <c r="Q47" s="126">
        <f>P47/G47</f>
        <v>91</v>
      </c>
      <c r="R47" s="180">
        <f>O47/P47</f>
        <v>4.214285714285714</v>
      </c>
      <c r="S47" s="162"/>
      <c r="T47" s="178"/>
      <c r="U47" s="162">
        <v>40826.5</v>
      </c>
      <c r="V47" s="126">
        <v>5936</v>
      </c>
      <c r="W47" s="135">
        <f t="shared" si="10"/>
        <v>6.877779649595688</v>
      </c>
      <c r="X47" s="8"/>
      <c r="Y47" s="8"/>
    </row>
    <row r="48" spans="1:25" s="10" customFormat="1" ht="18">
      <c r="A48" s="53">
        <v>44</v>
      </c>
      <c r="B48" s="149" t="s">
        <v>121</v>
      </c>
      <c r="C48" s="59">
        <v>39129</v>
      </c>
      <c r="D48" s="145" t="s">
        <v>18</v>
      </c>
      <c r="E48" s="144" t="s">
        <v>36</v>
      </c>
      <c r="F48" s="146">
        <v>72</v>
      </c>
      <c r="G48" s="146">
        <v>1</v>
      </c>
      <c r="H48" s="146">
        <v>10</v>
      </c>
      <c r="I48" s="153">
        <v>184</v>
      </c>
      <c r="J48" s="122">
        <v>56</v>
      </c>
      <c r="K48" s="153">
        <v>273</v>
      </c>
      <c r="L48" s="122">
        <v>83</v>
      </c>
      <c r="M48" s="153">
        <v>295</v>
      </c>
      <c r="N48" s="122">
        <v>87</v>
      </c>
      <c r="O48" s="154">
        <f>+I48+K48+M48</f>
        <v>752</v>
      </c>
      <c r="P48" s="123">
        <f>+J48+L48+N48</f>
        <v>226</v>
      </c>
      <c r="Q48" s="124">
        <f>IF(O48&lt;&gt;0,P48/G48,"")</f>
        <v>226</v>
      </c>
      <c r="R48" s="125">
        <f>IF(O48&lt;&gt;0,O48/P48,"")</f>
        <v>3.327433628318584</v>
      </c>
      <c r="S48" s="153"/>
      <c r="T48" s="178"/>
      <c r="U48" s="153">
        <v>2493678</v>
      </c>
      <c r="V48" s="122">
        <v>310399</v>
      </c>
      <c r="W48" s="134">
        <f t="shared" si="10"/>
        <v>8.033782325329657</v>
      </c>
      <c r="X48" s="8"/>
      <c r="Y48" s="8"/>
    </row>
    <row r="49" spans="1:25" s="10" customFormat="1" ht="18">
      <c r="A49" s="52">
        <v>45</v>
      </c>
      <c r="B49" s="149" t="s">
        <v>73</v>
      </c>
      <c r="C49" s="59">
        <v>39143</v>
      </c>
      <c r="D49" s="145" t="s">
        <v>18</v>
      </c>
      <c r="E49" s="145" t="s">
        <v>10</v>
      </c>
      <c r="F49" s="146">
        <v>77</v>
      </c>
      <c r="G49" s="146">
        <v>2</v>
      </c>
      <c r="H49" s="146">
        <v>11</v>
      </c>
      <c r="I49" s="153">
        <v>150</v>
      </c>
      <c r="J49" s="122">
        <v>36</v>
      </c>
      <c r="K49" s="153">
        <v>338</v>
      </c>
      <c r="L49" s="122">
        <v>73</v>
      </c>
      <c r="M49" s="153">
        <v>249</v>
      </c>
      <c r="N49" s="122">
        <v>50</v>
      </c>
      <c r="O49" s="154">
        <f>+I49+K49+M49</f>
        <v>737</v>
      </c>
      <c r="P49" s="123">
        <f>+J49+L49+N49</f>
        <v>159</v>
      </c>
      <c r="Q49" s="124">
        <f>IF(O49&lt;&gt;0,P49/G49,"")</f>
        <v>79.5</v>
      </c>
      <c r="R49" s="125">
        <f>IF(O49&lt;&gt;0,O49/P49,"")</f>
        <v>4.635220125786163</v>
      </c>
      <c r="S49" s="153">
        <v>276</v>
      </c>
      <c r="T49" s="178">
        <f>(+S49-O49)/S49</f>
        <v>-1.6702898550724639</v>
      </c>
      <c r="U49" s="153">
        <v>2005647</v>
      </c>
      <c r="V49" s="122">
        <v>252868</v>
      </c>
      <c r="W49" s="134">
        <f t="shared" si="10"/>
        <v>7.93159672240062</v>
      </c>
      <c r="X49" s="8"/>
      <c r="Y49" s="8"/>
    </row>
    <row r="50" spans="1:25" s="10" customFormat="1" ht="18">
      <c r="A50" s="53">
        <v>46</v>
      </c>
      <c r="B50" s="148" t="s">
        <v>122</v>
      </c>
      <c r="C50" s="58">
        <v>39094</v>
      </c>
      <c r="D50" s="147" t="s">
        <v>92</v>
      </c>
      <c r="E50" s="142" t="s">
        <v>7</v>
      </c>
      <c r="F50" s="143">
        <v>42</v>
      </c>
      <c r="G50" s="143">
        <v>5</v>
      </c>
      <c r="H50" s="143">
        <v>15</v>
      </c>
      <c r="I50" s="162">
        <v>187.5</v>
      </c>
      <c r="J50" s="126">
        <v>70</v>
      </c>
      <c r="K50" s="162">
        <v>179.5</v>
      </c>
      <c r="L50" s="126">
        <v>50</v>
      </c>
      <c r="M50" s="162">
        <v>212.5</v>
      </c>
      <c r="N50" s="126">
        <v>52</v>
      </c>
      <c r="O50" s="162">
        <f aca="true" t="shared" si="11" ref="O50:P53">I50+K50+M50</f>
        <v>579.5</v>
      </c>
      <c r="P50" s="126">
        <f t="shared" si="11"/>
        <v>172</v>
      </c>
      <c r="Q50" s="126">
        <f>P50/G50</f>
        <v>34.4</v>
      </c>
      <c r="R50" s="180">
        <f>O50/P50</f>
        <v>3.369186046511628</v>
      </c>
      <c r="S50" s="162"/>
      <c r="T50" s="178"/>
      <c r="U50" s="162">
        <v>425625.5</v>
      </c>
      <c r="V50" s="126">
        <v>63418</v>
      </c>
      <c r="W50" s="135">
        <f t="shared" si="10"/>
        <v>6.711430508688385</v>
      </c>
      <c r="X50" s="8"/>
      <c r="Y50" s="8"/>
    </row>
    <row r="51" spans="1:25" s="10" customFormat="1" ht="18">
      <c r="A51" s="52">
        <v>47</v>
      </c>
      <c r="B51" s="148" t="s">
        <v>123</v>
      </c>
      <c r="C51" s="58">
        <v>39178</v>
      </c>
      <c r="D51" s="147" t="s">
        <v>92</v>
      </c>
      <c r="E51" s="142" t="s">
        <v>96</v>
      </c>
      <c r="F51" s="143">
        <v>2</v>
      </c>
      <c r="G51" s="143">
        <v>1</v>
      </c>
      <c r="H51" s="143">
        <v>6</v>
      </c>
      <c r="I51" s="162">
        <v>58</v>
      </c>
      <c r="J51" s="126">
        <v>8</v>
      </c>
      <c r="K51" s="162">
        <v>217</v>
      </c>
      <c r="L51" s="126">
        <v>27</v>
      </c>
      <c r="M51" s="162">
        <v>228</v>
      </c>
      <c r="N51" s="126">
        <v>31</v>
      </c>
      <c r="O51" s="162">
        <f t="shared" si="11"/>
        <v>503</v>
      </c>
      <c r="P51" s="126">
        <f t="shared" si="11"/>
        <v>66</v>
      </c>
      <c r="Q51" s="126">
        <f>P51/G51</f>
        <v>66</v>
      </c>
      <c r="R51" s="180">
        <f>O51/P51</f>
        <v>7.621212121212121</v>
      </c>
      <c r="S51" s="162"/>
      <c r="T51" s="178"/>
      <c r="U51" s="162">
        <v>9027</v>
      </c>
      <c r="V51" s="126">
        <v>1105</v>
      </c>
      <c r="W51" s="135">
        <f t="shared" si="10"/>
        <v>8.169230769230769</v>
      </c>
      <c r="X51" s="8"/>
      <c r="Y51" s="8"/>
    </row>
    <row r="52" spans="1:25" s="10" customFormat="1" ht="18">
      <c r="A52" s="53">
        <v>48</v>
      </c>
      <c r="B52" s="150" t="s">
        <v>65</v>
      </c>
      <c r="C52" s="106">
        <v>39178</v>
      </c>
      <c r="D52" s="140" t="s">
        <v>21</v>
      </c>
      <c r="E52" s="140" t="s">
        <v>66</v>
      </c>
      <c r="F52" s="141">
        <v>20</v>
      </c>
      <c r="G52" s="141">
        <v>5</v>
      </c>
      <c r="H52" s="141">
        <v>6</v>
      </c>
      <c r="I52" s="155">
        <v>72</v>
      </c>
      <c r="J52" s="130">
        <v>14</v>
      </c>
      <c r="K52" s="155">
        <v>189</v>
      </c>
      <c r="L52" s="130">
        <v>26</v>
      </c>
      <c r="M52" s="155">
        <v>216</v>
      </c>
      <c r="N52" s="130">
        <v>32</v>
      </c>
      <c r="O52" s="155">
        <f t="shared" si="11"/>
        <v>477</v>
      </c>
      <c r="P52" s="130">
        <f t="shared" si="11"/>
        <v>72</v>
      </c>
      <c r="Q52" s="130">
        <f>P52/G52</f>
        <v>14.4</v>
      </c>
      <c r="R52" s="131">
        <f>O52/P52</f>
        <v>6.625</v>
      </c>
      <c r="S52" s="155">
        <v>556</v>
      </c>
      <c r="T52" s="178">
        <f>(+S52-O52)/S52</f>
        <v>0.1420863309352518</v>
      </c>
      <c r="U52" s="155">
        <v>55786</v>
      </c>
      <c r="V52" s="130">
        <v>6923</v>
      </c>
      <c r="W52" s="133">
        <f t="shared" si="10"/>
        <v>8.05806731185902</v>
      </c>
      <c r="X52" s="8"/>
      <c r="Y52" s="8"/>
    </row>
    <row r="53" spans="1:25" s="10" customFormat="1" ht="18">
      <c r="A53" s="52">
        <v>49</v>
      </c>
      <c r="B53" s="148" t="s">
        <v>46</v>
      </c>
      <c r="C53" s="58">
        <v>39157</v>
      </c>
      <c r="D53" s="142" t="s">
        <v>6</v>
      </c>
      <c r="E53" s="142" t="s">
        <v>34</v>
      </c>
      <c r="F53" s="143">
        <v>40</v>
      </c>
      <c r="G53" s="143">
        <v>2</v>
      </c>
      <c r="H53" s="143">
        <v>9</v>
      </c>
      <c r="I53" s="156">
        <v>90</v>
      </c>
      <c r="J53" s="127">
        <v>19</v>
      </c>
      <c r="K53" s="156">
        <v>226</v>
      </c>
      <c r="L53" s="127">
        <v>47</v>
      </c>
      <c r="M53" s="156">
        <v>134</v>
      </c>
      <c r="N53" s="127">
        <v>26</v>
      </c>
      <c r="O53" s="156">
        <f t="shared" si="11"/>
        <v>450</v>
      </c>
      <c r="P53" s="127">
        <f t="shared" si="11"/>
        <v>92</v>
      </c>
      <c r="Q53" s="130">
        <f>P53/G53</f>
        <v>46</v>
      </c>
      <c r="R53" s="131">
        <f>O53/P53</f>
        <v>4.891304347826087</v>
      </c>
      <c r="S53" s="156">
        <v>259</v>
      </c>
      <c r="T53" s="178">
        <f>(+S53-O53)/S53</f>
        <v>-0.7374517374517374</v>
      </c>
      <c r="U53" s="162">
        <v>299815.5</v>
      </c>
      <c r="V53" s="126">
        <v>37979</v>
      </c>
      <c r="W53" s="135">
        <f t="shared" si="10"/>
        <v>7.894244187577345</v>
      </c>
      <c r="X53" s="8"/>
      <c r="Y53" s="8"/>
    </row>
    <row r="54" spans="1:25" s="10" customFormat="1" ht="18">
      <c r="A54" s="53">
        <v>50</v>
      </c>
      <c r="B54" s="149" t="s">
        <v>124</v>
      </c>
      <c r="C54" s="59">
        <v>39003</v>
      </c>
      <c r="D54" s="145" t="s">
        <v>18</v>
      </c>
      <c r="E54" s="144" t="s">
        <v>19</v>
      </c>
      <c r="F54" s="146">
        <v>1</v>
      </c>
      <c r="G54" s="146">
        <v>1</v>
      </c>
      <c r="H54" s="146">
        <v>7</v>
      </c>
      <c r="I54" s="153">
        <v>165</v>
      </c>
      <c r="J54" s="122">
        <v>21</v>
      </c>
      <c r="K54" s="153">
        <v>166</v>
      </c>
      <c r="L54" s="122">
        <v>21</v>
      </c>
      <c r="M54" s="153">
        <v>14</v>
      </c>
      <c r="N54" s="122">
        <v>2</v>
      </c>
      <c r="O54" s="154">
        <f>+I54+K54+M54</f>
        <v>345</v>
      </c>
      <c r="P54" s="123">
        <f>+J54+L54+N54</f>
        <v>44</v>
      </c>
      <c r="Q54" s="124">
        <f>IF(O54&lt;&gt;0,P54/G54,"")</f>
        <v>44</v>
      </c>
      <c r="R54" s="125">
        <f>IF(O54&lt;&gt;0,O54/P54,"")</f>
        <v>7.840909090909091</v>
      </c>
      <c r="S54" s="153"/>
      <c r="T54" s="178"/>
      <c r="U54" s="153">
        <v>14235</v>
      </c>
      <c r="V54" s="122">
        <v>2013</v>
      </c>
      <c r="W54" s="116">
        <f t="shared" si="10"/>
        <v>7.071535022354695</v>
      </c>
      <c r="X54" s="8"/>
      <c r="Y54" s="8"/>
    </row>
    <row r="55" spans="1:25" s="10" customFormat="1" ht="18">
      <c r="A55" s="52">
        <v>51</v>
      </c>
      <c r="B55" s="148" t="s">
        <v>43</v>
      </c>
      <c r="C55" s="59">
        <v>39150</v>
      </c>
      <c r="D55" s="142" t="s">
        <v>20</v>
      </c>
      <c r="E55" s="142" t="s">
        <v>10</v>
      </c>
      <c r="F55" s="143">
        <v>54</v>
      </c>
      <c r="G55" s="143">
        <v>2</v>
      </c>
      <c r="H55" s="143">
        <v>10</v>
      </c>
      <c r="I55" s="156">
        <v>90</v>
      </c>
      <c r="J55" s="127">
        <v>19</v>
      </c>
      <c r="K55" s="156">
        <v>121</v>
      </c>
      <c r="L55" s="127">
        <v>23</v>
      </c>
      <c r="M55" s="156">
        <v>128</v>
      </c>
      <c r="N55" s="127">
        <v>25</v>
      </c>
      <c r="O55" s="156">
        <f>+M55+K55+I55</f>
        <v>339</v>
      </c>
      <c r="P55" s="127">
        <f>+N55+L55+J55</f>
        <v>67</v>
      </c>
      <c r="Q55" s="127">
        <f>+P55/G55</f>
        <v>33.5</v>
      </c>
      <c r="R55" s="128">
        <f>+O55/P55</f>
        <v>5.059701492537314</v>
      </c>
      <c r="S55" s="156">
        <v>311</v>
      </c>
      <c r="T55" s="178">
        <f>(+S55-O55)/S55</f>
        <v>-0.09003215434083602</v>
      </c>
      <c r="U55" s="156">
        <v>623268</v>
      </c>
      <c r="V55" s="127">
        <v>74165</v>
      </c>
      <c r="W55" s="132">
        <f>+U55/V55</f>
        <v>8.403802332636689</v>
      </c>
      <c r="X55" s="8"/>
      <c r="Y55" s="8"/>
    </row>
    <row r="56" spans="1:25" s="10" customFormat="1" ht="18">
      <c r="A56" s="53">
        <v>52</v>
      </c>
      <c r="B56" s="148" t="s">
        <v>67</v>
      </c>
      <c r="C56" s="58">
        <v>39178</v>
      </c>
      <c r="D56" s="142" t="s">
        <v>6</v>
      </c>
      <c r="E56" s="142" t="s">
        <v>34</v>
      </c>
      <c r="F56" s="143">
        <v>32</v>
      </c>
      <c r="G56" s="143">
        <v>2</v>
      </c>
      <c r="H56" s="143">
        <v>6</v>
      </c>
      <c r="I56" s="156">
        <v>60.5</v>
      </c>
      <c r="J56" s="127">
        <v>9</v>
      </c>
      <c r="K56" s="156">
        <v>164.5</v>
      </c>
      <c r="L56" s="127">
        <v>35</v>
      </c>
      <c r="M56" s="156">
        <v>47.5</v>
      </c>
      <c r="N56" s="127">
        <v>7</v>
      </c>
      <c r="O56" s="156">
        <f>I56+K56+M56</f>
        <v>272.5</v>
      </c>
      <c r="P56" s="127">
        <f>J56+L56+N56</f>
        <v>51</v>
      </c>
      <c r="Q56" s="127">
        <f>+P56/G56</f>
        <v>25.5</v>
      </c>
      <c r="R56" s="128">
        <f>+O56/P56</f>
        <v>5.3431372549019605</v>
      </c>
      <c r="S56" s="156">
        <v>399.5</v>
      </c>
      <c r="T56" s="178">
        <f>(+S56-O56)/S56</f>
        <v>0.31789737171464333</v>
      </c>
      <c r="U56" s="162">
        <v>58353</v>
      </c>
      <c r="V56" s="126">
        <v>9889</v>
      </c>
      <c r="W56" s="135">
        <f>U56/V56</f>
        <v>5.900798867428456</v>
      </c>
      <c r="X56" s="8"/>
      <c r="Y56" s="8"/>
    </row>
    <row r="57" spans="1:25" s="10" customFormat="1" ht="18">
      <c r="A57" s="52">
        <v>53</v>
      </c>
      <c r="B57" s="149" t="s">
        <v>0</v>
      </c>
      <c r="C57" s="59">
        <v>39108</v>
      </c>
      <c r="D57" s="145" t="s">
        <v>18</v>
      </c>
      <c r="E57" s="145" t="s">
        <v>99</v>
      </c>
      <c r="F57" s="146">
        <v>148</v>
      </c>
      <c r="G57" s="146">
        <v>3</v>
      </c>
      <c r="H57" s="146">
        <v>16</v>
      </c>
      <c r="I57" s="153">
        <v>58</v>
      </c>
      <c r="J57" s="122">
        <v>14</v>
      </c>
      <c r="K57" s="153">
        <v>56</v>
      </c>
      <c r="L57" s="122">
        <v>12</v>
      </c>
      <c r="M57" s="153">
        <v>135</v>
      </c>
      <c r="N57" s="122">
        <v>30</v>
      </c>
      <c r="O57" s="154">
        <f>+I57+K57+M57</f>
        <v>249</v>
      </c>
      <c r="P57" s="123">
        <f>+J57+L57+N57</f>
        <v>56</v>
      </c>
      <c r="Q57" s="124">
        <f>IF(O57&lt;&gt;0,P57/G57,"")</f>
        <v>18.666666666666668</v>
      </c>
      <c r="R57" s="125">
        <f>IF(O57&lt;&gt;0,O57/P57,"")</f>
        <v>4.446428571428571</v>
      </c>
      <c r="S57" s="153">
        <v>70</v>
      </c>
      <c r="T57" s="178">
        <f>(+S57-O57)/S57</f>
        <v>-2.557142857142857</v>
      </c>
      <c r="U57" s="153">
        <v>5457213</v>
      </c>
      <c r="V57" s="122">
        <v>782397</v>
      </c>
      <c r="W57" s="134">
        <f>U57/V57</f>
        <v>6.974992235399676</v>
      </c>
      <c r="X57" s="8"/>
      <c r="Y57" s="8"/>
    </row>
    <row r="58" spans="1:25" s="10" customFormat="1" ht="18">
      <c r="A58" s="53">
        <v>54</v>
      </c>
      <c r="B58" s="148" t="s">
        <v>125</v>
      </c>
      <c r="C58" s="58">
        <v>39115</v>
      </c>
      <c r="D58" s="142" t="s">
        <v>20</v>
      </c>
      <c r="E58" s="142" t="s">
        <v>5</v>
      </c>
      <c r="F58" s="143">
        <v>12</v>
      </c>
      <c r="G58" s="143">
        <v>1</v>
      </c>
      <c r="H58" s="143">
        <v>15</v>
      </c>
      <c r="I58" s="156">
        <v>24</v>
      </c>
      <c r="J58" s="127">
        <v>4</v>
      </c>
      <c r="K58" s="156">
        <v>24</v>
      </c>
      <c r="L58" s="127">
        <v>3</v>
      </c>
      <c r="M58" s="156">
        <v>140</v>
      </c>
      <c r="N58" s="127">
        <v>21</v>
      </c>
      <c r="O58" s="156">
        <f>+M58+K58+I58</f>
        <v>188</v>
      </c>
      <c r="P58" s="127">
        <f>+N58+L58+J58</f>
        <v>28</v>
      </c>
      <c r="Q58" s="127">
        <f>+P58/G58</f>
        <v>28</v>
      </c>
      <c r="R58" s="128">
        <f>+O58/P58</f>
        <v>6.714285714285714</v>
      </c>
      <c r="S58" s="156"/>
      <c r="T58" s="178"/>
      <c r="U58" s="156">
        <v>261590</v>
      </c>
      <c r="V58" s="127">
        <v>41616</v>
      </c>
      <c r="W58" s="132">
        <f>+U58/V58</f>
        <v>6.285803537101115</v>
      </c>
      <c r="X58" s="8"/>
      <c r="Y58" s="8"/>
    </row>
    <row r="59" spans="1:25" s="10" customFormat="1" ht="18">
      <c r="A59" s="52">
        <v>55</v>
      </c>
      <c r="B59" s="148" t="s">
        <v>98</v>
      </c>
      <c r="C59" s="58">
        <v>39199</v>
      </c>
      <c r="D59" s="142" t="s">
        <v>6</v>
      </c>
      <c r="E59" s="142" t="s">
        <v>34</v>
      </c>
      <c r="F59" s="143">
        <v>1</v>
      </c>
      <c r="G59" s="143">
        <v>1</v>
      </c>
      <c r="H59" s="143">
        <v>3</v>
      </c>
      <c r="I59" s="156">
        <v>20</v>
      </c>
      <c r="J59" s="127">
        <v>2</v>
      </c>
      <c r="K59" s="156">
        <v>56</v>
      </c>
      <c r="L59" s="127">
        <v>5</v>
      </c>
      <c r="M59" s="156">
        <v>108</v>
      </c>
      <c r="N59" s="127">
        <v>10</v>
      </c>
      <c r="O59" s="156">
        <f>I59+K59+M59</f>
        <v>184</v>
      </c>
      <c r="P59" s="127">
        <f>J59+L59+N59</f>
        <v>17</v>
      </c>
      <c r="Q59" s="127">
        <f>+P59/G59</f>
        <v>17</v>
      </c>
      <c r="R59" s="128">
        <f>+O59/P59</f>
        <v>10.823529411764707</v>
      </c>
      <c r="S59" s="156">
        <v>288</v>
      </c>
      <c r="T59" s="178">
        <f>(+S59-O59)/S59</f>
        <v>0.3611111111111111</v>
      </c>
      <c r="U59" s="162">
        <v>1722</v>
      </c>
      <c r="V59" s="126">
        <v>190</v>
      </c>
      <c r="W59" s="135">
        <f>U59/V59</f>
        <v>9.063157894736841</v>
      </c>
      <c r="X59" s="8"/>
      <c r="Y59" s="8"/>
    </row>
    <row r="60" spans="1:25" s="10" customFormat="1" ht="18">
      <c r="A60" s="53">
        <v>56</v>
      </c>
      <c r="B60" s="149" t="s">
        <v>81</v>
      </c>
      <c r="C60" s="59">
        <v>39185</v>
      </c>
      <c r="D60" s="145" t="s">
        <v>18</v>
      </c>
      <c r="E60" s="144" t="s">
        <v>126</v>
      </c>
      <c r="F60" s="146">
        <v>18</v>
      </c>
      <c r="G60" s="146">
        <v>2</v>
      </c>
      <c r="H60" s="146">
        <v>5</v>
      </c>
      <c r="I60" s="153">
        <v>81</v>
      </c>
      <c r="J60" s="122">
        <v>15</v>
      </c>
      <c r="K60" s="153">
        <v>67</v>
      </c>
      <c r="L60" s="122">
        <v>13</v>
      </c>
      <c r="M60" s="153">
        <v>30</v>
      </c>
      <c r="N60" s="122">
        <v>5</v>
      </c>
      <c r="O60" s="154">
        <f>+I60+K60+M60</f>
        <v>178</v>
      </c>
      <c r="P60" s="123">
        <f>+J60+L60+N60</f>
        <v>33</v>
      </c>
      <c r="Q60" s="124">
        <f>IF(O60&lt;&gt;0,P60/G60,"")</f>
        <v>16.5</v>
      </c>
      <c r="R60" s="125">
        <f>IF(O60&lt;&gt;0,O60/P60,"")</f>
        <v>5.393939393939394</v>
      </c>
      <c r="S60" s="153">
        <v>287</v>
      </c>
      <c r="T60" s="178">
        <f>(+S60-O60)/S60</f>
        <v>0.3797909407665505</v>
      </c>
      <c r="U60" s="153">
        <v>33678</v>
      </c>
      <c r="V60" s="122">
        <v>3737</v>
      </c>
      <c r="W60" s="134">
        <f>U60/V60</f>
        <v>9.012041744715011</v>
      </c>
      <c r="X60" s="8"/>
      <c r="Y60" s="8"/>
    </row>
    <row r="61" spans="1:25" s="10" customFormat="1" ht="18">
      <c r="A61" s="52">
        <v>57</v>
      </c>
      <c r="B61" s="148" t="s">
        <v>127</v>
      </c>
      <c r="C61" s="59">
        <v>39122</v>
      </c>
      <c r="D61" s="142" t="s">
        <v>20</v>
      </c>
      <c r="E61" s="142" t="s">
        <v>35</v>
      </c>
      <c r="F61" s="143">
        <v>39</v>
      </c>
      <c r="G61" s="143">
        <v>1</v>
      </c>
      <c r="H61" s="143">
        <v>39</v>
      </c>
      <c r="I61" s="156">
        <v>32</v>
      </c>
      <c r="J61" s="127">
        <v>8</v>
      </c>
      <c r="K61" s="156">
        <v>72</v>
      </c>
      <c r="L61" s="127">
        <v>18</v>
      </c>
      <c r="M61" s="156">
        <v>52</v>
      </c>
      <c r="N61" s="127">
        <v>13</v>
      </c>
      <c r="O61" s="156">
        <f>+M61+K61+I61</f>
        <v>156</v>
      </c>
      <c r="P61" s="127">
        <f>+N61+L61+J61</f>
        <v>39</v>
      </c>
      <c r="Q61" s="127">
        <f>+P61/G61</f>
        <v>39</v>
      </c>
      <c r="R61" s="128">
        <f>+O61/P61</f>
        <v>4</v>
      </c>
      <c r="S61" s="156"/>
      <c r="T61" s="178"/>
      <c r="U61" s="156">
        <v>906052</v>
      </c>
      <c r="V61" s="127">
        <v>96312</v>
      </c>
      <c r="W61" s="132">
        <f>+U61/V61</f>
        <v>9.407467397624387</v>
      </c>
      <c r="X61" s="8"/>
      <c r="Y61" s="8"/>
    </row>
    <row r="62" spans="1:25" s="10" customFormat="1" ht="18">
      <c r="A62" s="53">
        <v>58</v>
      </c>
      <c r="B62" s="148" t="s">
        <v>128</v>
      </c>
      <c r="C62" s="58">
        <v>39185</v>
      </c>
      <c r="D62" s="147" t="s">
        <v>92</v>
      </c>
      <c r="E62" s="142" t="s">
        <v>7</v>
      </c>
      <c r="F62" s="143">
        <v>4</v>
      </c>
      <c r="G62" s="143">
        <v>2</v>
      </c>
      <c r="H62" s="143">
        <v>4</v>
      </c>
      <c r="I62" s="162">
        <v>46</v>
      </c>
      <c r="J62" s="126">
        <v>10</v>
      </c>
      <c r="K62" s="162">
        <v>38</v>
      </c>
      <c r="L62" s="126">
        <v>6</v>
      </c>
      <c r="M62" s="162">
        <v>71</v>
      </c>
      <c r="N62" s="126">
        <v>17</v>
      </c>
      <c r="O62" s="162">
        <f aca="true" t="shared" si="12" ref="O62:P64">I62+K62+M62</f>
        <v>155</v>
      </c>
      <c r="P62" s="126">
        <f t="shared" si="12"/>
        <v>33</v>
      </c>
      <c r="Q62" s="126">
        <f>P62/G62</f>
        <v>16.5</v>
      </c>
      <c r="R62" s="180">
        <f>O62/P62</f>
        <v>4.696969696969697</v>
      </c>
      <c r="S62" s="162"/>
      <c r="T62" s="178"/>
      <c r="U62" s="162">
        <v>13319.5</v>
      </c>
      <c r="V62" s="126">
        <v>2034</v>
      </c>
      <c r="W62" s="135">
        <f>U62/V62</f>
        <v>6.5484267453294</v>
      </c>
      <c r="X62" s="8"/>
      <c r="Y62" s="8"/>
    </row>
    <row r="63" spans="1:25" s="10" customFormat="1" ht="18">
      <c r="A63" s="52">
        <v>59</v>
      </c>
      <c r="B63" s="148" t="s">
        <v>48</v>
      </c>
      <c r="C63" s="58">
        <v>39157</v>
      </c>
      <c r="D63" s="142" t="s">
        <v>6</v>
      </c>
      <c r="E63" s="142" t="s">
        <v>49</v>
      </c>
      <c r="F63" s="143">
        <v>56</v>
      </c>
      <c r="G63" s="143">
        <v>1</v>
      </c>
      <c r="H63" s="143">
        <v>9</v>
      </c>
      <c r="I63" s="156">
        <v>56</v>
      </c>
      <c r="J63" s="127">
        <v>8</v>
      </c>
      <c r="K63" s="156">
        <v>42</v>
      </c>
      <c r="L63" s="127">
        <v>6</v>
      </c>
      <c r="M63" s="156">
        <v>0</v>
      </c>
      <c r="N63" s="127">
        <v>0</v>
      </c>
      <c r="O63" s="156">
        <f t="shared" si="12"/>
        <v>98</v>
      </c>
      <c r="P63" s="127">
        <f t="shared" si="12"/>
        <v>14</v>
      </c>
      <c r="Q63" s="130">
        <f>P63/G63</f>
        <v>14</v>
      </c>
      <c r="R63" s="131">
        <f>O63/P63</f>
        <v>7</v>
      </c>
      <c r="S63" s="156">
        <v>267</v>
      </c>
      <c r="T63" s="178">
        <f>(+S63-O63)/S63</f>
        <v>0.6329588014981273</v>
      </c>
      <c r="U63" s="162">
        <v>116260</v>
      </c>
      <c r="V63" s="126">
        <v>18749</v>
      </c>
      <c r="W63" s="135">
        <f>U63/V63</f>
        <v>6.200864046082458</v>
      </c>
      <c r="X63" s="8"/>
      <c r="Y63" s="8"/>
    </row>
    <row r="64" spans="1:25" s="10" customFormat="1" ht="18">
      <c r="A64" s="53">
        <v>60</v>
      </c>
      <c r="B64" s="107" t="s">
        <v>129</v>
      </c>
      <c r="C64" s="59">
        <v>39118</v>
      </c>
      <c r="D64" s="140" t="s">
        <v>51</v>
      </c>
      <c r="E64" s="140" t="s">
        <v>130</v>
      </c>
      <c r="F64" s="141">
        <v>55</v>
      </c>
      <c r="G64" s="141">
        <v>1</v>
      </c>
      <c r="H64" s="141">
        <v>14</v>
      </c>
      <c r="I64" s="155">
        <v>28</v>
      </c>
      <c r="J64" s="130">
        <v>7</v>
      </c>
      <c r="K64" s="155">
        <v>0</v>
      </c>
      <c r="L64" s="130">
        <v>0</v>
      </c>
      <c r="M64" s="155">
        <v>64</v>
      </c>
      <c r="N64" s="130">
        <v>16</v>
      </c>
      <c r="O64" s="155">
        <f t="shared" si="12"/>
        <v>92</v>
      </c>
      <c r="P64" s="130">
        <f t="shared" si="12"/>
        <v>23</v>
      </c>
      <c r="Q64" s="130">
        <f>+P64/G64</f>
        <v>23</v>
      </c>
      <c r="R64" s="131">
        <f>+O64/P64</f>
        <v>4</v>
      </c>
      <c r="S64" s="155">
        <v>942</v>
      </c>
      <c r="T64" s="178">
        <f>(+S64-O64)/S64</f>
        <v>0.9023354564755839</v>
      </c>
      <c r="U64" s="155">
        <v>1680533</v>
      </c>
      <c r="V64" s="130">
        <v>236398</v>
      </c>
      <c r="W64" s="133">
        <f>U64/V64</f>
        <v>7.108913780996455</v>
      </c>
      <c r="X64" s="8"/>
      <c r="Y64" s="8"/>
    </row>
    <row r="65" spans="1:25" s="10" customFormat="1" ht="18">
      <c r="A65" s="52">
        <v>61</v>
      </c>
      <c r="B65" s="149" t="s">
        <v>41</v>
      </c>
      <c r="C65" s="59">
        <v>39143</v>
      </c>
      <c r="D65" s="145" t="s">
        <v>18</v>
      </c>
      <c r="E65" s="145" t="s">
        <v>36</v>
      </c>
      <c r="F65" s="146">
        <v>54</v>
      </c>
      <c r="G65" s="146">
        <v>1</v>
      </c>
      <c r="H65" s="146">
        <v>10</v>
      </c>
      <c r="I65" s="153">
        <v>62</v>
      </c>
      <c r="J65" s="122">
        <v>12</v>
      </c>
      <c r="K65" s="153">
        <v>0</v>
      </c>
      <c r="L65" s="122">
        <v>0</v>
      </c>
      <c r="M65" s="153">
        <v>20</v>
      </c>
      <c r="N65" s="122">
        <v>4</v>
      </c>
      <c r="O65" s="154">
        <f>+I65+K65+M65</f>
        <v>82</v>
      </c>
      <c r="P65" s="123">
        <f>+J65+L65+N65</f>
        <v>16</v>
      </c>
      <c r="Q65" s="124">
        <f>IF(O65&lt;&gt;0,P65/G65,"")</f>
        <v>16</v>
      </c>
      <c r="R65" s="125">
        <f>IF(O65&lt;&gt;0,O65/P65,"")</f>
        <v>5.125</v>
      </c>
      <c r="S65" s="153">
        <v>1536</v>
      </c>
      <c r="T65" s="178">
        <f>(+S65-O65)/S65</f>
        <v>0.9466145833333334</v>
      </c>
      <c r="U65" s="153">
        <v>934561</v>
      </c>
      <c r="V65" s="122">
        <v>105811</v>
      </c>
      <c r="W65" s="134">
        <f>U65/V65</f>
        <v>8.832361474704898</v>
      </c>
      <c r="X65" s="8"/>
      <c r="Y65" s="8"/>
    </row>
    <row r="66" spans="1:25" s="10" customFormat="1" ht="18">
      <c r="A66" s="53">
        <v>62</v>
      </c>
      <c r="B66" s="149" t="s">
        <v>131</v>
      </c>
      <c r="C66" s="59">
        <v>39129</v>
      </c>
      <c r="D66" s="144" t="s">
        <v>9</v>
      </c>
      <c r="E66" s="144" t="s">
        <v>132</v>
      </c>
      <c r="F66" s="146">
        <v>113</v>
      </c>
      <c r="G66" s="146">
        <v>1</v>
      </c>
      <c r="H66" s="146">
        <v>12</v>
      </c>
      <c r="I66" s="153">
        <v>8</v>
      </c>
      <c r="J66" s="122">
        <v>2</v>
      </c>
      <c r="K66" s="153">
        <v>8</v>
      </c>
      <c r="L66" s="122">
        <v>2</v>
      </c>
      <c r="M66" s="153">
        <v>24</v>
      </c>
      <c r="N66" s="122">
        <v>6</v>
      </c>
      <c r="O66" s="154">
        <f>I66+K66+M66</f>
        <v>40</v>
      </c>
      <c r="P66" s="123">
        <f>J66+L66+N66</f>
        <v>10</v>
      </c>
      <c r="Q66" s="124">
        <f>IF(O66&lt;&gt;0,P66/G66,"")</f>
        <v>10</v>
      </c>
      <c r="R66" s="125">
        <f>IF(O66&lt;&gt;0,O66/P66,"")</f>
        <v>4</v>
      </c>
      <c r="S66" s="153"/>
      <c r="T66" s="178"/>
      <c r="U66" s="154">
        <f>664515+531932.5+233215.5+49818.5+25866+14534+6904+8989.5+4259+2549+2293+40</f>
        <v>1544916</v>
      </c>
      <c r="V66" s="126">
        <f>85126+68647+30568+8503+5100+2956+1709+1739+943+442+458+10</f>
        <v>206201</v>
      </c>
      <c r="W66" s="116">
        <f>IF(U66&lt;&gt;0,U66/V66,"")</f>
        <v>7.492281802707067</v>
      </c>
      <c r="X66" s="8"/>
      <c r="Y66" s="8"/>
    </row>
    <row r="67" spans="1:25" s="10" customFormat="1" ht="18.75" thickBot="1">
      <c r="A67" s="52">
        <v>63</v>
      </c>
      <c r="B67" s="151" t="s">
        <v>133</v>
      </c>
      <c r="C67" s="115">
        <v>39073</v>
      </c>
      <c r="D67" s="182" t="s">
        <v>9</v>
      </c>
      <c r="E67" s="182" t="s">
        <v>120</v>
      </c>
      <c r="F67" s="152">
        <v>112</v>
      </c>
      <c r="G67" s="152">
        <v>1</v>
      </c>
      <c r="H67" s="152">
        <v>19</v>
      </c>
      <c r="I67" s="176">
        <v>0</v>
      </c>
      <c r="J67" s="136">
        <v>0</v>
      </c>
      <c r="K67" s="176">
        <v>12</v>
      </c>
      <c r="L67" s="136">
        <v>3</v>
      </c>
      <c r="M67" s="176">
        <v>0</v>
      </c>
      <c r="N67" s="136">
        <v>0</v>
      </c>
      <c r="O67" s="177">
        <f>I67+K67+M67</f>
        <v>12</v>
      </c>
      <c r="P67" s="137">
        <f>J67+L67+N67</f>
        <v>3</v>
      </c>
      <c r="Q67" s="138">
        <f>IF(O67&lt;&gt;0,P67/G67,"")</f>
        <v>3</v>
      </c>
      <c r="R67" s="139">
        <f>IF(O67&lt;&gt;0,O67/P67,"")</f>
        <v>4</v>
      </c>
      <c r="S67" s="176"/>
      <c r="T67" s="183"/>
      <c r="U67" s="177">
        <f>789768+1289903.5+386658+174047.5+53640.5+11222+13202+16336.5+19067+4695+1360+4541+145+400+3319+554+1437+8+12</f>
        <v>2770316</v>
      </c>
      <c r="V67" s="184">
        <f>106210+169709+52723+26534+10972+2184+2814+3779+3834+945+312+777+29+80+761+128+298+2+3</f>
        <v>382094</v>
      </c>
      <c r="W67" s="185">
        <f>IF(U67&lt;&gt;0,U67/V67,"")</f>
        <v>7.250352007621161</v>
      </c>
      <c r="X67" s="8"/>
      <c r="Y67" s="8"/>
    </row>
    <row r="68" spans="1:28" s="69" customFormat="1" ht="15.75" thickBot="1">
      <c r="A68" s="77"/>
      <c r="B68" s="218" t="s">
        <v>4</v>
      </c>
      <c r="C68" s="219"/>
      <c r="D68" s="220"/>
      <c r="E68" s="221"/>
      <c r="F68" s="72">
        <f>SUM(F5:F67)</f>
        <v>3485</v>
      </c>
      <c r="G68" s="72">
        <f>SUM(G5:G67)</f>
        <v>1452</v>
      </c>
      <c r="H68" s="73"/>
      <c r="I68" s="82"/>
      <c r="J68" s="93"/>
      <c r="K68" s="82"/>
      <c r="L68" s="93"/>
      <c r="M68" s="82"/>
      <c r="N68" s="93"/>
      <c r="O68" s="82">
        <f>SUM(O5:O67)</f>
        <v>1767346.5</v>
      </c>
      <c r="P68" s="93">
        <f>SUM(P5:P67)</f>
        <v>218386</v>
      </c>
      <c r="Q68" s="93">
        <f>O68/G68</f>
        <v>1217.1807851239669</v>
      </c>
      <c r="R68" s="74">
        <f>O68/P68</f>
        <v>8.092764646085373</v>
      </c>
      <c r="S68" s="82"/>
      <c r="T68" s="75"/>
      <c r="U68" s="82"/>
      <c r="V68" s="93"/>
      <c r="W68" s="76"/>
      <c r="AB68" s="69" t="s">
        <v>32</v>
      </c>
    </row>
    <row r="69" spans="1:24" s="51" customFormat="1" ht="13.5" customHeight="1">
      <c r="A69" s="40"/>
      <c r="B69" s="79"/>
      <c r="C69" s="71"/>
      <c r="F69" s="104"/>
      <c r="G69" s="42"/>
      <c r="H69" s="41"/>
      <c r="I69" s="83"/>
      <c r="J69" s="45"/>
      <c r="K69" s="83"/>
      <c r="L69" s="45"/>
      <c r="M69" s="83"/>
      <c r="N69" s="45"/>
      <c r="O69" s="83"/>
      <c r="P69" s="45"/>
      <c r="Q69" s="45"/>
      <c r="R69" s="46"/>
      <c r="S69" s="91"/>
      <c r="T69" s="48"/>
      <c r="U69" s="91"/>
      <c r="V69" s="45"/>
      <c r="W69" s="46"/>
      <c r="X69" s="50"/>
    </row>
    <row r="70" spans="1:24" s="33" customFormat="1" ht="18" customHeight="1">
      <c r="A70" s="32"/>
      <c r="B70" s="80"/>
      <c r="C70" s="66"/>
      <c r="D70" s="216"/>
      <c r="E70" s="217"/>
      <c r="F70" s="217"/>
      <c r="G70" s="217"/>
      <c r="H70" s="34"/>
      <c r="I70" s="84"/>
      <c r="J70" s="94"/>
      <c r="K70" s="84"/>
      <c r="L70" s="94"/>
      <c r="M70" s="84"/>
      <c r="N70" s="94"/>
      <c r="O70" s="88"/>
      <c r="P70" s="101"/>
      <c r="Q70" s="94"/>
      <c r="R70" s="37"/>
      <c r="S70" s="226" t="s">
        <v>33</v>
      </c>
      <c r="T70" s="226"/>
      <c r="U70" s="226"/>
      <c r="V70" s="226"/>
      <c r="W70" s="226"/>
      <c r="X70" s="38"/>
    </row>
    <row r="71" spans="1:24" s="33" customFormat="1" ht="18">
      <c r="A71" s="32"/>
      <c r="B71" s="80"/>
      <c r="C71" s="66"/>
      <c r="D71" s="118"/>
      <c r="E71" s="119"/>
      <c r="F71" s="103"/>
      <c r="G71" s="103"/>
      <c r="H71" s="34"/>
      <c r="I71" s="84"/>
      <c r="J71" s="94"/>
      <c r="K71" s="84"/>
      <c r="L71" s="94"/>
      <c r="M71" s="84"/>
      <c r="N71" s="94"/>
      <c r="O71" s="88"/>
      <c r="P71" s="101"/>
      <c r="Q71" s="94"/>
      <c r="R71" s="37"/>
      <c r="S71" s="226"/>
      <c r="T71" s="226"/>
      <c r="U71" s="226"/>
      <c r="V71" s="226"/>
      <c r="W71" s="226"/>
      <c r="X71" s="38"/>
    </row>
    <row r="72" spans="1:24" s="33" customFormat="1" ht="18">
      <c r="A72" s="32"/>
      <c r="B72" s="39"/>
      <c r="C72" s="67"/>
      <c r="F72" s="34"/>
      <c r="G72" s="34"/>
      <c r="H72" s="34"/>
      <c r="I72" s="84"/>
      <c r="J72" s="94"/>
      <c r="K72" s="84"/>
      <c r="L72" s="94"/>
      <c r="M72" s="84"/>
      <c r="N72" s="94"/>
      <c r="O72" s="88"/>
      <c r="P72" s="101"/>
      <c r="Q72" s="94"/>
      <c r="R72" s="37"/>
      <c r="S72" s="226"/>
      <c r="T72" s="226"/>
      <c r="U72" s="226"/>
      <c r="V72" s="226"/>
      <c r="W72" s="226"/>
      <c r="X72" s="38"/>
    </row>
    <row r="73" spans="1:24" s="33" customFormat="1" ht="18" customHeight="1">
      <c r="A73" s="32"/>
      <c r="B73" s="39"/>
      <c r="C73" s="67"/>
      <c r="F73" s="34"/>
      <c r="G73" s="34"/>
      <c r="H73" s="34"/>
      <c r="I73" s="84"/>
      <c r="J73" s="94"/>
      <c r="K73" s="84"/>
      <c r="L73" s="94"/>
      <c r="M73" s="84"/>
      <c r="N73" s="94"/>
      <c r="O73" s="88"/>
      <c r="P73" s="101"/>
      <c r="Q73" s="94"/>
      <c r="R73" s="37"/>
      <c r="S73" s="225" t="s">
        <v>56</v>
      </c>
      <c r="T73" s="225"/>
      <c r="U73" s="225"/>
      <c r="V73" s="225"/>
      <c r="W73" s="225"/>
      <c r="X73" s="38"/>
    </row>
    <row r="74" spans="1:24" s="33" customFormat="1" ht="18">
      <c r="A74" s="32"/>
      <c r="B74" s="39"/>
      <c r="C74" s="67"/>
      <c r="F74" s="34"/>
      <c r="G74" s="34"/>
      <c r="H74" s="34"/>
      <c r="I74" s="84"/>
      <c r="J74" s="94"/>
      <c r="K74" s="84"/>
      <c r="L74" s="94"/>
      <c r="M74" s="84"/>
      <c r="N74" s="94"/>
      <c r="O74" s="88"/>
      <c r="P74" s="101"/>
      <c r="Q74" s="94"/>
      <c r="R74" s="37"/>
      <c r="S74" s="225"/>
      <c r="T74" s="225"/>
      <c r="U74" s="225"/>
      <c r="V74" s="225"/>
      <c r="W74" s="225"/>
      <c r="X74" s="38"/>
    </row>
    <row r="75" spans="1:24" s="33" customFormat="1" ht="18">
      <c r="A75" s="32"/>
      <c r="B75" s="39"/>
      <c r="C75" s="67"/>
      <c r="F75" s="34"/>
      <c r="G75" s="34"/>
      <c r="H75" s="34"/>
      <c r="I75" s="84"/>
      <c r="J75" s="94"/>
      <c r="K75" s="84"/>
      <c r="L75" s="94"/>
      <c r="M75" s="84"/>
      <c r="N75" s="94"/>
      <c r="O75" s="88"/>
      <c r="P75" s="101"/>
      <c r="Q75" s="94"/>
      <c r="R75" s="37"/>
      <c r="S75" s="225"/>
      <c r="T75" s="225"/>
      <c r="U75" s="225"/>
      <c r="V75" s="225"/>
      <c r="W75" s="225"/>
      <c r="X75" s="38"/>
    </row>
    <row r="76" spans="1:24" s="33" customFormat="1" ht="18">
      <c r="A76" s="32"/>
      <c r="B76" s="39"/>
      <c r="C76" s="67"/>
      <c r="F76" s="34"/>
      <c r="G76" s="34"/>
      <c r="H76" s="34"/>
      <c r="I76" s="84"/>
      <c r="J76" s="94"/>
      <c r="K76" s="84"/>
      <c r="L76" s="94"/>
      <c r="M76" s="84"/>
      <c r="N76" s="94"/>
      <c r="O76" s="88"/>
      <c r="P76" s="222" t="s">
        <v>39</v>
      </c>
      <c r="Q76" s="223"/>
      <c r="R76" s="223"/>
      <c r="S76" s="223"/>
      <c r="T76" s="223"/>
      <c r="U76" s="223"/>
      <c r="V76" s="223"/>
      <c r="W76" s="223"/>
      <c r="X76" s="38"/>
    </row>
    <row r="77" spans="1:24" s="33" customFormat="1" ht="18">
      <c r="A77" s="32"/>
      <c r="B77" s="39"/>
      <c r="C77" s="67"/>
      <c r="F77" s="34"/>
      <c r="G77" s="34"/>
      <c r="H77" s="34"/>
      <c r="I77" s="84"/>
      <c r="J77" s="94"/>
      <c r="K77" s="84"/>
      <c r="L77" s="94"/>
      <c r="M77" s="84"/>
      <c r="N77" s="94"/>
      <c r="O77" s="88"/>
      <c r="P77" s="223"/>
      <c r="Q77" s="223"/>
      <c r="R77" s="223"/>
      <c r="S77" s="223"/>
      <c r="T77" s="223"/>
      <c r="U77" s="223"/>
      <c r="V77" s="223"/>
      <c r="W77" s="223"/>
      <c r="X77" s="38"/>
    </row>
    <row r="78" spans="1:24" s="33" customFormat="1" ht="18">
      <c r="A78" s="32"/>
      <c r="B78" s="39"/>
      <c r="C78" s="67"/>
      <c r="F78" s="34"/>
      <c r="G78" s="34"/>
      <c r="H78" s="34"/>
      <c r="I78" s="84"/>
      <c r="J78" s="94"/>
      <c r="K78" s="84"/>
      <c r="L78" s="94"/>
      <c r="M78" s="84"/>
      <c r="N78" s="94"/>
      <c r="O78" s="88"/>
      <c r="P78" s="223"/>
      <c r="Q78" s="223"/>
      <c r="R78" s="223"/>
      <c r="S78" s="223"/>
      <c r="T78" s="223"/>
      <c r="U78" s="223"/>
      <c r="V78" s="223"/>
      <c r="W78" s="223"/>
      <c r="X78" s="38"/>
    </row>
    <row r="79" spans="1:24" s="33" customFormat="1" ht="18">
      <c r="A79" s="32"/>
      <c r="B79" s="39"/>
      <c r="C79" s="67"/>
      <c r="F79" s="34"/>
      <c r="G79" s="34"/>
      <c r="H79" s="34"/>
      <c r="I79" s="84"/>
      <c r="J79" s="94"/>
      <c r="K79" s="84"/>
      <c r="L79" s="94"/>
      <c r="M79" s="84"/>
      <c r="N79" s="94"/>
      <c r="O79" s="88"/>
      <c r="P79" s="223"/>
      <c r="Q79" s="223"/>
      <c r="R79" s="223"/>
      <c r="S79" s="223"/>
      <c r="T79" s="223"/>
      <c r="U79" s="223"/>
      <c r="V79" s="223"/>
      <c r="W79" s="223"/>
      <c r="X79" s="38"/>
    </row>
    <row r="80" spans="1:24" s="33" customFormat="1" ht="18" customHeight="1">
      <c r="A80" s="32"/>
      <c r="B80" s="39"/>
      <c r="C80" s="67"/>
      <c r="F80" s="34"/>
      <c r="G80" s="34"/>
      <c r="H80" s="34"/>
      <c r="I80" s="84"/>
      <c r="J80" s="94"/>
      <c r="K80" s="84"/>
      <c r="L80" s="94"/>
      <c r="M80" s="84"/>
      <c r="N80" s="94"/>
      <c r="O80" s="88"/>
      <c r="P80" s="223"/>
      <c r="Q80" s="223"/>
      <c r="R80" s="223"/>
      <c r="S80" s="223"/>
      <c r="T80" s="223"/>
      <c r="U80" s="223"/>
      <c r="V80" s="223"/>
      <c r="W80" s="223"/>
      <c r="X80" s="38"/>
    </row>
    <row r="81" spans="1:24" s="33" customFormat="1" ht="18">
      <c r="A81" s="32"/>
      <c r="B81" s="39"/>
      <c r="C81" s="67"/>
      <c r="F81" s="34"/>
      <c r="G81" s="5"/>
      <c r="H81" s="5"/>
      <c r="I81" s="85"/>
      <c r="J81" s="95"/>
      <c r="K81" s="85"/>
      <c r="L81" s="95"/>
      <c r="M81" s="85"/>
      <c r="N81" s="95"/>
      <c r="O81" s="88"/>
      <c r="P81" s="223"/>
      <c r="Q81" s="223"/>
      <c r="R81" s="223"/>
      <c r="S81" s="223"/>
      <c r="T81" s="223"/>
      <c r="U81" s="223"/>
      <c r="V81" s="223"/>
      <c r="W81" s="223"/>
      <c r="X81" s="38"/>
    </row>
    <row r="82" spans="1:24" s="33" customFormat="1" ht="18">
      <c r="A82" s="32"/>
      <c r="B82" s="39"/>
      <c r="C82" s="67"/>
      <c r="F82" s="34"/>
      <c r="G82" s="5"/>
      <c r="H82" s="5"/>
      <c r="I82" s="85"/>
      <c r="J82" s="95"/>
      <c r="K82" s="85"/>
      <c r="L82" s="95"/>
      <c r="M82" s="85"/>
      <c r="N82" s="95"/>
      <c r="O82" s="88"/>
      <c r="P82" s="224" t="s">
        <v>2</v>
      </c>
      <c r="Q82" s="223"/>
      <c r="R82" s="223"/>
      <c r="S82" s="223"/>
      <c r="T82" s="223"/>
      <c r="U82" s="223"/>
      <c r="V82" s="223"/>
      <c r="W82" s="223"/>
      <c r="X82" s="38"/>
    </row>
    <row r="83" spans="1:24" s="33" customFormat="1" ht="18">
      <c r="A83" s="32"/>
      <c r="B83" s="39"/>
      <c r="C83" s="67"/>
      <c r="F83" s="34"/>
      <c r="G83" s="5"/>
      <c r="H83" s="5"/>
      <c r="I83" s="85"/>
      <c r="J83" s="95"/>
      <c r="K83" s="85"/>
      <c r="L83" s="95"/>
      <c r="M83" s="85"/>
      <c r="N83" s="95"/>
      <c r="O83" s="88"/>
      <c r="P83" s="223"/>
      <c r="Q83" s="223"/>
      <c r="R83" s="223"/>
      <c r="S83" s="223"/>
      <c r="T83" s="223"/>
      <c r="U83" s="223"/>
      <c r="V83" s="223"/>
      <c r="W83" s="223"/>
      <c r="X83" s="38"/>
    </row>
    <row r="84" spans="1:24" s="33" customFormat="1" ht="18">
      <c r="A84" s="32"/>
      <c r="B84" s="39"/>
      <c r="C84" s="67"/>
      <c r="F84" s="34"/>
      <c r="G84" s="5"/>
      <c r="H84" s="5"/>
      <c r="I84" s="85"/>
      <c r="J84" s="95"/>
      <c r="K84" s="85"/>
      <c r="L84" s="95"/>
      <c r="M84" s="85"/>
      <c r="N84" s="95"/>
      <c r="O84" s="88"/>
      <c r="P84" s="223"/>
      <c r="Q84" s="223"/>
      <c r="R84" s="223"/>
      <c r="S84" s="223"/>
      <c r="T84" s="223"/>
      <c r="U84" s="223"/>
      <c r="V84" s="223"/>
      <c r="W84" s="223"/>
      <c r="X84" s="38"/>
    </row>
    <row r="85" spans="1:24" s="33" customFormat="1" ht="18">
      <c r="A85" s="32"/>
      <c r="B85" s="39"/>
      <c r="C85" s="67"/>
      <c r="F85" s="34"/>
      <c r="G85" s="5"/>
      <c r="H85" s="5"/>
      <c r="I85" s="85"/>
      <c r="J85" s="95"/>
      <c r="K85" s="85"/>
      <c r="L85" s="95"/>
      <c r="M85" s="85"/>
      <c r="N85" s="95"/>
      <c r="O85" s="88"/>
      <c r="P85" s="223"/>
      <c r="Q85" s="223"/>
      <c r="R85" s="223"/>
      <c r="S85" s="223"/>
      <c r="T85" s="223"/>
      <c r="U85" s="223"/>
      <c r="V85" s="223"/>
      <c r="W85" s="223"/>
      <c r="X85" s="38"/>
    </row>
    <row r="86" spans="1:24" s="33" customFormat="1" ht="18">
      <c r="A86" s="32"/>
      <c r="B86" s="39"/>
      <c r="C86" s="67"/>
      <c r="F86" s="34"/>
      <c r="G86" s="5"/>
      <c r="H86" s="5"/>
      <c r="I86" s="85"/>
      <c r="J86" s="95"/>
      <c r="K86" s="85"/>
      <c r="L86" s="95"/>
      <c r="M86" s="85"/>
      <c r="N86" s="95"/>
      <c r="O86" s="88"/>
      <c r="P86" s="223"/>
      <c r="Q86" s="223"/>
      <c r="R86" s="223"/>
      <c r="S86" s="223"/>
      <c r="T86" s="223"/>
      <c r="U86" s="223"/>
      <c r="V86" s="223"/>
      <c r="W86" s="223"/>
      <c r="X86" s="38"/>
    </row>
    <row r="87" spans="16:23" ht="18">
      <c r="P87" s="223"/>
      <c r="Q87" s="223"/>
      <c r="R87" s="223"/>
      <c r="S87" s="223"/>
      <c r="T87" s="223"/>
      <c r="U87" s="223"/>
      <c r="V87" s="223"/>
      <c r="W87" s="223"/>
    </row>
    <row r="88" spans="16:23" ht="18">
      <c r="P88" s="223"/>
      <c r="Q88" s="223"/>
      <c r="R88" s="223"/>
      <c r="S88" s="223"/>
      <c r="T88" s="223"/>
      <c r="U88" s="223"/>
      <c r="V88" s="223"/>
      <c r="W88" s="223"/>
    </row>
  </sheetData>
  <mergeCells count="20">
    <mergeCell ref="D70:G70"/>
    <mergeCell ref="B68:E68"/>
    <mergeCell ref="P76:W81"/>
    <mergeCell ref="P82:W88"/>
    <mergeCell ref="S73:W75"/>
    <mergeCell ref="S70:W72"/>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26:X28 X8:X13 O7:R65" formula="1"/>
    <ignoredError sqref="W68 W5 W62:W65" unlockedFormula="1"/>
    <ignoredError sqref="W6:W61"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70" zoomScaleNormal="70" workbookViewId="0" topLeftCell="A1">
      <selection activeCell="B3" sqref="B3:B4"/>
    </sheetView>
  </sheetViews>
  <sheetFormatPr defaultColWidth="9.140625" defaultRowHeight="12.75"/>
  <cols>
    <col min="1" max="1" width="4.57421875" style="30" bestFit="1" customWidth="1"/>
    <col min="2" max="2" width="39.7109375" style="3" bestFit="1" customWidth="1"/>
    <col min="3" max="3" width="9.8515625" style="5" hidden="1" customWidth="1"/>
    <col min="4" max="4" width="13.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0.710937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8"/>
      <c r="B1" s="27"/>
      <c r="C1" s="26"/>
      <c r="D1" s="25"/>
      <c r="E1" s="25"/>
      <c r="F1" s="24"/>
      <c r="G1" s="24"/>
      <c r="H1" s="24"/>
      <c r="I1" s="23"/>
      <c r="J1" s="22"/>
      <c r="K1" s="21"/>
      <c r="L1" s="20"/>
      <c r="M1" s="19"/>
      <c r="N1" s="18"/>
      <c r="O1" s="17"/>
    </row>
    <row r="2" spans="1:23" s="2" customFormat="1" ht="27.75" thickBot="1">
      <c r="A2" s="227" t="s">
        <v>3</v>
      </c>
      <c r="B2" s="209"/>
      <c r="C2" s="209"/>
      <c r="D2" s="209"/>
      <c r="E2" s="209"/>
      <c r="F2" s="209"/>
      <c r="G2" s="209"/>
      <c r="H2" s="209"/>
      <c r="I2" s="209"/>
      <c r="J2" s="209"/>
      <c r="K2" s="209"/>
      <c r="L2" s="209"/>
      <c r="M2" s="209"/>
      <c r="N2" s="209"/>
      <c r="O2" s="209"/>
      <c r="P2" s="209"/>
      <c r="Q2" s="209"/>
      <c r="R2" s="209"/>
      <c r="S2" s="209"/>
      <c r="T2" s="209"/>
      <c r="U2" s="209"/>
      <c r="V2" s="209"/>
      <c r="W2" s="209"/>
    </row>
    <row r="3" spans="1:23" s="29" customFormat="1" ht="16.5" customHeight="1">
      <c r="A3" s="31"/>
      <c r="B3" s="228" t="s">
        <v>11</v>
      </c>
      <c r="C3" s="214" t="s">
        <v>23</v>
      </c>
      <c r="D3" s="204" t="s">
        <v>12</v>
      </c>
      <c r="E3" s="204" t="s">
        <v>37</v>
      </c>
      <c r="F3" s="204" t="s">
        <v>24</v>
      </c>
      <c r="G3" s="204" t="s">
        <v>25</v>
      </c>
      <c r="H3" s="204" t="s">
        <v>26</v>
      </c>
      <c r="I3" s="206" t="s">
        <v>13</v>
      </c>
      <c r="J3" s="206"/>
      <c r="K3" s="206" t="s">
        <v>14</v>
      </c>
      <c r="L3" s="206"/>
      <c r="M3" s="206" t="s">
        <v>15</v>
      </c>
      <c r="N3" s="206"/>
      <c r="O3" s="207" t="s">
        <v>27</v>
      </c>
      <c r="P3" s="207"/>
      <c r="Q3" s="207"/>
      <c r="R3" s="207"/>
      <c r="S3" s="206" t="s">
        <v>28</v>
      </c>
      <c r="T3" s="206"/>
      <c r="U3" s="207" t="s">
        <v>29</v>
      </c>
      <c r="V3" s="207"/>
      <c r="W3" s="211"/>
    </row>
    <row r="4" spans="1:23" s="29" customFormat="1" ht="37.5" customHeight="1" thickBot="1">
      <c r="A4" s="61"/>
      <c r="B4" s="229"/>
      <c r="C4" s="215"/>
      <c r="D4" s="205"/>
      <c r="E4" s="205"/>
      <c r="F4" s="210"/>
      <c r="G4" s="210"/>
      <c r="H4" s="210"/>
      <c r="I4" s="81" t="s">
        <v>22</v>
      </c>
      <c r="J4" s="64" t="s">
        <v>17</v>
      </c>
      <c r="K4" s="81" t="s">
        <v>22</v>
      </c>
      <c r="L4" s="64" t="s">
        <v>17</v>
      </c>
      <c r="M4" s="81" t="s">
        <v>22</v>
      </c>
      <c r="N4" s="64" t="s">
        <v>17</v>
      </c>
      <c r="O4" s="87" t="s">
        <v>22</v>
      </c>
      <c r="P4" s="97" t="s">
        <v>17</v>
      </c>
      <c r="Q4" s="97" t="s">
        <v>30</v>
      </c>
      <c r="R4" s="63" t="s">
        <v>31</v>
      </c>
      <c r="S4" s="81" t="s">
        <v>22</v>
      </c>
      <c r="T4" s="62" t="s">
        <v>16</v>
      </c>
      <c r="U4" s="81" t="s">
        <v>22</v>
      </c>
      <c r="V4" s="64" t="s">
        <v>17</v>
      </c>
      <c r="W4" s="65" t="s">
        <v>31</v>
      </c>
    </row>
    <row r="5" spans="1:24" s="6" customFormat="1" ht="15.75" customHeight="1">
      <c r="A5" s="53">
        <v>1</v>
      </c>
      <c r="B5" s="163" t="s">
        <v>100</v>
      </c>
      <c r="C5" s="164">
        <v>39206</v>
      </c>
      <c r="D5" s="165" t="s">
        <v>18</v>
      </c>
      <c r="E5" s="165" t="s">
        <v>36</v>
      </c>
      <c r="F5" s="166">
        <v>163</v>
      </c>
      <c r="G5" s="166">
        <v>277</v>
      </c>
      <c r="H5" s="166">
        <v>2</v>
      </c>
      <c r="I5" s="167">
        <v>209896</v>
      </c>
      <c r="J5" s="168">
        <v>25743</v>
      </c>
      <c r="K5" s="167">
        <v>428387</v>
      </c>
      <c r="L5" s="168">
        <v>51065</v>
      </c>
      <c r="M5" s="167">
        <v>313349</v>
      </c>
      <c r="N5" s="168">
        <v>37728</v>
      </c>
      <c r="O5" s="169">
        <f>+I5+K5+M5</f>
        <v>951632</v>
      </c>
      <c r="P5" s="170">
        <f>+J5+L5+N5</f>
        <v>114536</v>
      </c>
      <c r="Q5" s="171">
        <f>IF(O5&lt;&gt;0,P5/G5,"")</f>
        <v>413.48736462093865</v>
      </c>
      <c r="R5" s="172">
        <f>IF(O5&lt;&gt;0,O5/P5,"")</f>
        <v>8.308584200600684</v>
      </c>
      <c r="S5" s="167">
        <v>1784226</v>
      </c>
      <c r="T5" s="181">
        <f>(+S5-O5)/S5</f>
        <v>0.46664155773988275</v>
      </c>
      <c r="U5" s="167">
        <v>3690763</v>
      </c>
      <c r="V5" s="168">
        <v>461817</v>
      </c>
      <c r="W5" s="173">
        <f>U5/V5</f>
        <v>7.991830097203005</v>
      </c>
      <c r="X5" s="29"/>
    </row>
    <row r="6" spans="1:24" s="6" customFormat="1" ht="15.75" customHeight="1">
      <c r="A6" s="53">
        <v>2</v>
      </c>
      <c r="B6" s="148" t="s">
        <v>107</v>
      </c>
      <c r="C6" s="58">
        <v>39213</v>
      </c>
      <c r="D6" s="142" t="s">
        <v>20</v>
      </c>
      <c r="E6" s="142" t="s">
        <v>5</v>
      </c>
      <c r="F6" s="143">
        <v>55</v>
      </c>
      <c r="G6" s="143">
        <v>55</v>
      </c>
      <c r="H6" s="143">
        <v>1</v>
      </c>
      <c r="I6" s="156">
        <v>34070</v>
      </c>
      <c r="J6" s="127">
        <v>3388</v>
      </c>
      <c r="K6" s="156">
        <v>47688</v>
      </c>
      <c r="L6" s="127">
        <v>4652</v>
      </c>
      <c r="M6" s="156">
        <v>42151</v>
      </c>
      <c r="N6" s="127">
        <v>4129</v>
      </c>
      <c r="O6" s="156">
        <f>+M6+K6+I6</f>
        <v>123909</v>
      </c>
      <c r="P6" s="127">
        <f>+N6+L6+J6</f>
        <v>12169</v>
      </c>
      <c r="Q6" s="127">
        <f>+P6/G6</f>
        <v>221.25454545454545</v>
      </c>
      <c r="R6" s="128">
        <f>+O6/P6</f>
        <v>10.18234859068124</v>
      </c>
      <c r="S6" s="156"/>
      <c r="T6" s="178"/>
      <c r="U6" s="156">
        <v>123909</v>
      </c>
      <c r="V6" s="127">
        <v>12169</v>
      </c>
      <c r="W6" s="132">
        <f>+U6/V6</f>
        <v>10.18234859068124</v>
      </c>
      <c r="X6" s="29"/>
    </row>
    <row r="7" spans="1:24" s="6" customFormat="1" ht="15.75" customHeight="1">
      <c r="A7" s="54">
        <v>3</v>
      </c>
      <c r="B7" s="195" t="s">
        <v>83</v>
      </c>
      <c r="C7" s="196">
        <v>39199</v>
      </c>
      <c r="D7" s="197" t="s">
        <v>21</v>
      </c>
      <c r="E7" s="197" t="s">
        <v>5</v>
      </c>
      <c r="F7" s="198">
        <v>82</v>
      </c>
      <c r="G7" s="198">
        <v>81</v>
      </c>
      <c r="H7" s="198">
        <v>3</v>
      </c>
      <c r="I7" s="199">
        <v>25954</v>
      </c>
      <c r="J7" s="200">
        <v>2921</v>
      </c>
      <c r="K7" s="199">
        <v>47590</v>
      </c>
      <c r="L7" s="200">
        <v>5211</v>
      </c>
      <c r="M7" s="199">
        <v>41630</v>
      </c>
      <c r="N7" s="200">
        <v>4680</v>
      </c>
      <c r="O7" s="199">
        <f>I7+K7+M7</f>
        <v>115174</v>
      </c>
      <c r="P7" s="200">
        <f>J7+L7+N7</f>
        <v>12812</v>
      </c>
      <c r="Q7" s="200">
        <f>P7/G7</f>
        <v>158.17283950617283</v>
      </c>
      <c r="R7" s="201">
        <f>O7/P7</f>
        <v>8.989541055260693</v>
      </c>
      <c r="S7" s="199">
        <v>382784</v>
      </c>
      <c r="T7" s="202">
        <f>(+S7-O7)/S7</f>
        <v>0.6991149055341916</v>
      </c>
      <c r="U7" s="199">
        <v>1058785</v>
      </c>
      <c r="V7" s="200">
        <v>123178</v>
      </c>
      <c r="W7" s="203">
        <f>U7/V7</f>
        <v>8.595569013947296</v>
      </c>
      <c r="X7" s="7"/>
    </row>
    <row r="8" spans="1:25" s="9" customFormat="1" ht="15.75" customHeight="1">
      <c r="A8" s="52">
        <v>4</v>
      </c>
      <c r="B8" s="186" t="s">
        <v>84</v>
      </c>
      <c r="C8" s="187">
        <v>39192</v>
      </c>
      <c r="D8" s="188" t="s">
        <v>20</v>
      </c>
      <c r="E8" s="188" t="s">
        <v>85</v>
      </c>
      <c r="F8" s="189">
        <v>173</v>
      </c>
      <c r="G8" s="189">
        <v>173</v>
      </c>
      <c r="H8" s="189">
        <v>4</v>
      </c>
      <c r="I8" s="190">
        <v>22802</v>
      </c>
      <c r="J8" s="191">
        <v>3354</v>
      </c>
      <c r="K8" s="190">
        <v>39611</v>
      </c>
      <c r="L8" s="191">
        <v>5372</v>
      </c>
      <c r="M8" s="190">
        <v>40719</v>
      </c>
      <c r="N8" s="191">
        <v>5528</v>
      </c>
      <c r="O8" s="190">
        <f>+M8+K8+I8</f>
        <v>103132</v>
      </c>
      <c r="P8" s="191">
        <f>+N8+L8+J8</f>
        <v>14254</v>
      </c>
      <c r="Q8" s="191">
        <f>+P8/G8</f>
        <v>82.39306358381504</v>
      </c>
      <c r="R8" s="192">
        <f>+O8/P8</f>
        <v>7.235302371264207</v>
      </c>
      <c r="S8" s="190">
        <v>176711</v>
      </c>
      <c r="T8" s="193">
        <f>(+S8-O8)/S8</f>
        <v>0.41638041774422646</v>
      </c>
      <c r="U8" s="190">
        <v>2468283</v>
      </c>
      <c r="V8" s="191">
        <v>335160</v>
      </c>
      <c r="W8" s="194">
        <f>+U8/V8</f>
        <v>7.3644915861081275</v>
      </c>
      <c r="X8" s="7"/>
      <c r="Y8" s="8"/>
    </row>
    <row r="9" spans="1:24" s="10" customFormat="1" ht="15.75" customHeight="1">
      <c r="A9" s="53">
        <v>5</v>
      </c>
      <c r="B9" s="149" t="s">
        <v>86</v>
      </c>
      <c r="C9" s="59">
        <v>39199</v>
      </c>
      <c r="D9" s="145" t="s">
        <v>18</v>
      </c>
      <c r="E9" s="144" t="s">
        <v>19</v>
      </c>
      <c r="F9" s="146">
        <v>71</v>
      </c>
      <c r="G9" s="146">
        <v>71</v>
      </c>
      <c r="H9" s="146">
        <v>3</v>
      </c>
      <c r="I9" s="153">
        <v>21781</v>
      </c>
      <c r="J9" s="122">
        <v>2712</v>
      </c>
      <c r="K9" s="153">
        <v>38452</v>
      </c>
      <c r="L9" s="122">
        <v>4608</v>
      </c>
      <c r="M9" s="153">
        <v>37686</v>
      </c>
      <c r="N9" s="122">
        <v>4407</v>
      </c>
      <c r="O9" s="154">
        <f aca="true" t="shared" si="0" ref="O9:P11">+I9+K9+M9</f>
        <v>97919</v>
      </c>
      <c r="P9" s="123">
        <f t="shared" si="0"/>
        <v>11727</v>
      </c>
      <c r="Q9" s="124">
        <f>IF(O9&lt;&gt;0,P9/G9,"")</f>
        <v>165.16901408450704</v>
      </c>
      <c r="R9" s="125">
        <f>IF(O9&lt;&gt;0,O9/P9,"")</f>
        <v>8.349876353713652</v>
      </c>
      <c r="S9" s="153">
        <v>141670</v>
      </c>
      <c r="T9" s="178">
        <f>(+S9-O9)/S9</f>
        <v>0.30882332180419286</v>
      </c>
      <c r="U9" s="153">
        <v>844159</v>
      </c>
      <c r="V9" s="122">
        <v>104618</v>
      </c>
      <c r="W9" s="134">
        <f aca="true" t="shared" si="1" ref="W9:W14">U9/V9</f>
        <v>8.068965187635015</v>
      </c>
      <c r="X9" s="7"/>
    </row>
    <row r="10" spans="1:24" s="10" customFormat="1" ht="15.75" customHeight="1">
      <c r="A10" s="53">
        <v>6</v>
      </c>
      <c r="B10" s="107" t="s">
        <v>108</v>
      </c>
      <c r="C10" s="59">
        <v>39213</v>
      </c>
      <c r="D10" s="120" t="s">
        <v>42</v>
      </c>
      <c r="E10" s="120" t="s">
        <v>109</v>
      </c>
      <c r="F10" s="121">
        <v>36</v>
      </c>
      <c r="G10" s="121">
        <v>36</v>
      </c>
      <c r="H10" s="121">
        <v>1</v>
      </c>
      <c r="I10" s="153">
        <v>11874</v>
      </c>
      <c r="J10" s="122">
        <v>1123</v>
      </c>
      <c r="K10" s="153">
        <v>17714</v>
      </c>
      <c r="L10" s="122">
        <v>1670</v>
      </c>
      <c r="M10" s="153">
        <v>12725</v>
      </c>
      <c r="N10" s="122">
        <v>1215</v>
      </c>
      <c r="O10" s="154">
        <f t="shared" si="0"/>
        <v>42313</v>
      </c>
      <c r="P10" s="123">
        <f t="shared" si="0"/>
        <v>4008</v>
      </c>
      <c r="Q10" s="127">
        <f>+P10/G10</f>
        <v>111.33333333333333</v>
      </c>
      <c r="R10" s="128">
        <f>+O10/P10</f>
        <v>10.557135728542914</v>
      </c>
      <c r="S10" s="153"/>
      <c r="T10" s="178"/>
      <c r="U10" s="153">
        <v>42313</v>
      </c>
      <c r="V10" s="122">
        <v>4008</v>
      </c>
      <c r="W10" s="116">
        <f t="shared" si="1"/>
        <v>10.557135728542914</v>
      </c>
      <c r="X10" s="9"/>
    </row>
    <row r="11" spans="1:24" s="10" customFormat="1" ht="15.75" customHeight="1">
      <c r="A11" s="53">
        <v>7</v>
      </c>
      <c r="B11" s="149" t="s">
        <v>87</v>
      </c>
      <c r="C11" s="59">
        <v>39192</v>
      </c>
      <c r="D11" s="145" t="s">
        <v>18</v>
      </c>
      <c r="E11" s="144" t="s">
        <v>36</v>
      </c>
      <c r="F11" s="146">
        <v>71</v>
      </c>
      <c r="G11" s="146">
        <v>59</v>
      </c>
      <c r="H11" s="146">
        <v>4</v>
      </c>
      <c r="I11" s="153">
        <v>8151</v>
      </c>
      <c r="J11" s="122">
        <v>1251</v>
      </c>
      <c r="K11" s="153">
        <v>15784</v>
      </c>
      <c r="L11" s="122">
        <v>2460</v>
      </c>
      <c r="M11" s="153">
        <v>15103</v>
      </c>
      <c r="N11" s="122">
        <v>2353</v>
      </c>
      <c r="O11" s="154">
        <f t="shared" si="0"/>
        <v>39038</v>
      </c>
      <c r="P11" s="123">
        <f t="shared" si="0"/>
        <v>6064</v>
      </c>
      <c r="Q11" s="124">
        <f>IF(O11&lt;&gt;0,P11/G11,"")</f>
        <v>102.77966101694915</v>
      </c>
      <c r="R11" s="125">
        <f>IF(O11&lt;&gt;0,O11/P11,"")</f>
        <v>6.437664907651715</v>
      </c>
      <c r="S11" s="153">
        <v>106672</v>
      </c>
      <c r="T11" s="178">
        <f>(+S11-O11)/S11</f>
        <v>0.6340370481475927</v>
      </c>
      <c r="U11" s="153">
        <v>1215230</v>
      </c>
      <c r="V11" s="122">
        <v>134214</v>
      </c>
      <c r="W11" s="134">
        <f t="shared" si="1"/>
        <v>9.054420552252372</v>
      </c>
      <c r="X11" s="8"/>
    </row>
    <row r="12" spans="1:25" s="10" customFormat="1" ht="15.75" customHeight="1">
      <c r="A12" s="53">
        <v>8</v>
      </c>
      <c r="B12" s="174" t="s">
        <v>106</v>
      </c>
      <c r="C12" s="158">
        <v>39206</v>
      </c>
      <c r="D12" s="157" t="s">
        <v>101</v>
      </c>
      <c r="E12" s="157" t="s">
        <v>102</v>
      </c>
      <c r="F12" s="159">
        <v>80</v>
      </c>
      <c r="G12" s="159">
        <v>81</v>
      </c>
      <c r="H12" s="159">
        <v>2</v>
      </c>
      <c r="I12" s="160">
        <v>7841.5</v>
      </c>
      <c r="J12" s="161">
        <v>1216</v>
      </c>
      <c r="K12" s="160">
        <v>14194.5</v>
      </c>
      <c r="L12" s="161">
        <v>1979</v>
      </c>
      <c r="M12" s="160">
        <v>15280.5</v>
      </c>
      <c r="N12" s="161">
        <v>2096</v>
      </c>
      <c r="O12" s="160">
        <f aca="true" t="shared" si="2" ref="O12:P14">I12+K12+M12</f>
        <v>37316.5</v>
      </c>
      <c r="P12" s="161">
        <f t="shared" si="2"/>
        <v>5291</v>
      </c>
      <c r="Q12" s="161">
        <f>P12/G12</f>
        <v>65.32098765432099</v>
      </c>
      <c r="R12" s="179">
        <f>O12/P12</f>
        <v>7.052825552825553</v>
      </c>
      <c r="S12" s="160">
        <v>66242</v>
      </c>
      <c r="T12" s="178">
        <f>(+S12-O12)/S12</f>
        <v>0.4366640499984904</v>
      </c>
      <c r="U12" s="160">
        <v>167346</v>
      </c>
      <c r="V12" s="161">
        <v>24069</v>
      </c>
      <c r="W12" s="175">
        <f t="shared" si="1"/>
        <v>6.952760812663592</v>
      </c>
      <c r="X12" s="11"/>
      <c r="Y12" s="8"/>
    </row>
    <row r="13" spans="1:25" s="10" customFormat="1" ht="15.75" customHeight="1">
      <c r="A13" s="53">
        <v>9</v>
      </c>
      <c r="B13" s="148" t="s">
        <v>88</v>
      </c>
      <c r="C13" s="58">
        <v>39192</v>
      </c>
      <c r="D13" s="142" t="s">
        <v>79</v>
      </c>
      <c r="E13" s="142" t="s">
        <v>79</v>
      </c>
      <c r="F13" s="143">
        <v>79</v>
      </c>
      <c r="G13" s="143">
        <v>80</v>
      </c>
      <c r="H13" s="143">
        <v>4</v>
      </c>
      <c r="I13" s="156">
        <v>6073</v>
      </c>
      <c r="J13" s="127">
        <v>964</v>
      </c>
      <c r="K13" s="156">
        <v>14522</v>
      </c>
      <c r="L13" s="127">
        <v>2033</v>
      </c>
      <c r="M13" s="156">
        <v>11473</v>
      </c>
      <c r="N13" s="127">
        <v>1530</v>
      </c>
      <c r="O13" s="156">
        <f t="shared" si="2"/>
        <v>32068</v>
      </c>
      <c r="P13" s="127">
        <f t="shared" si="2"/>
        <v>4527</v>
      </c>
      <c r="Q13" s="130">
        <f>P13/G13</f>
        <v>56.5875</v>
      </c>
      <c r="R13" s="131">
        <f>O13/P13</f>
        <v>7.08371990280539</v>
      </c>
      <c r="S13" s="156">
        <v>65156.5</v>
      </c>
      <c r="T13" s="178">
        <f>(+S13-O13)/S13</f>
        <v>0.5078311450123932</v>
      </c>
      <c r="U13" s="162">
        <v>683058.5</v>
      </c>
      <c r="V13" s="126">
        <v>84196</v>
      </c>
      <c r="W13" s="135">
        <f t="shared" si="1"/>
        <v>8.112719131550193</v>
      </c>
      <c r="X13" s="8"/>
      <c r="Y13" s="8"/>
    </row>
    <row r="14" spans="1:25" s="10" customFormat="1" ht="15.75" customHeight="1">
      <c r="A14" s="53">
        <v>10</v>
      </c>
      <c r="B14" s="107" t="s">
        <v>50</v>
      </c>
      <c r="C14" s="59">
        <v>39157</v>
      </c>
      <c r="D14" s="140" t="s">
        <v>51</v>
      </c>
      <c r="E14" s="140" t="s">
        <v>52</v>
      </c>
      <c r="F14" s="141">
        <v>91</v>
      </c>
      <c r="G14" s="141">
        <v>64</v>
      </c>
      <c r="H14" s="141">
        <v>9</v>
      </c>
      <c r="I14" s="155">
        <v>4745</v>
      </c>
      <c r="J14" s="130">
        <v>867</v>
      </c>
      <c r="K14" s="155">
        <v>9158.5</v>
      </c>
      <c r="L14" s="130">
        <v>1524</v>
      </c>
      <c r="M14" s="155">
        <v>8465</v>
      </c>
      <c r="N14" s="130">
        <v>1418</v>
      </c>
      <c r="O14" s="155">
        <f t="shared" si="2"/>
        <v>22368.5</v>
      </c>
      <c r="P14" s="130">
        <f t="shared" si="2"/>
        <v>3809</v>
      </c>
      <c r="Q14" s="130">
        <f>+P14/G14</f>
        <v>59.515625</v>
      </c>
      <c r="R14" s="131">
        <f>+O14/P14</f>
        <v>5.87253872407456</v>
      </c>
      <c r="S14" s="155">
        <v>52778</v>
      </c>
      <c r="T14" s="178">
        <f>(+S14-O14)/S14</f>
        <v>0.5761775739891621</v>
      </c>
      <c r="U14" s="155">
        <v>3619126.5</v>
      </c>
      <c r="V14" s="130">
        <v>526432</v>
      </c>
      <c r="W14" s="133">
        <f t="shared" si="1"/>
        <v>6.874822389216461</v>
      </c>
      <c r="X14" s="8"/>
      <c r="Y14" s="8"/>
    </row>
    <row r="15" spans="1:25" s="10" customFormat="1" ht="15.75" customHeight="1">
      <c r="A15" s="53">
        <v>11</v>
      </c>
      <c r="B15" s="148" t="s">
        <v>89</v>
      </c>
      <c r="C15" s="58">
        <v>39199</v>
      </c>
      <c r="D15" s="142" t="s">
        <v>20</v>
      </c>
      <c r="E15" s="142" t="s">
        <v>35</v>
      </c>
      <c r="F15" s="143">
        <v>46</v>
      </c>
      <c r="G15" s="143">
        <v>46</v>
      </c>
      <c r="H15" s="143">
        <v>3</v>
      </c>
      <c r="I15" s="156">
        <v>4835</v>
      </c>
      <c r="J15" s="127">
        <v>563</v>
      </c>
      <c r="K15" s="156">
        <v>9401</v>
      </c>
      <c r="L15" s="127">
        <v>1081</v>
      </c>
      <c r="M15" s="156">
        <v>8091</v>
      </c>
      <c r="N15" s="127">
        <v>925</v>
      </c>
      <c r="O15" s="156">
        <f>+M15+K15+I15</f>
        <v>22327</v>
      </c>
      <c r="P15" s="127">
        <f>+N15+L15+J15</f>
        <v>2569</v>
      </c>
      <c r="Q15" s="127">
        <f>+P15/G15</f>
        <v>55.84782608695652</v>
      </c>
      <c r="R15" s="128">
        <f>+O15/P15</f>
        <v>8.690930323082911</v>
      </c>
      <c r="S15" s="156">
        <v>50571</v>
      </c>
      <c r="T15" s="178">
        <f>(+S15-O15)/S15</f>
        <v>0.5585019082082616</v>
      </c>
      <c r="U15" s="156">
        <v>264257</v>
      </c>
      <c r="V15" s="127">
        <v>28991</v>
      </c>
      <c r="W15" s="132">
        <f>+U15/V15</f>
        <v>9.115139181125176</v>
      </c>
      <c r="X15" s="8"/>
      <c r="Y15" s="8"/>
    </row>
    <row r="16" spans="1:25" s="10" customFormat="1" ht="15.75" customHeight="1">
      <c r="A16" s="53">
        <v>12</v>
      </c>
      <c r="B16" s="108" t="s">
        <v>110</v>
      </c>
      <c r="C16" s="58">
        <v>39213</v>
      </c>
      <c r="D16" s="129" t="s">
        <v>38</v>
      </c>
      <c r="E16" s="129" t="s">
        <v>111</v>
      </c>
      <c r="F16" s="60">
        <v>15</v>
      </c>
      <c r="G16" s="60">
        <v>15</v>
      </c>
      <c r="H16" s="60">
        <v>1</v>
      </c>
      <c r="I16" s="156">
        <v>4410</v>
      </c>
      <c r="J16" s="127">
        <v>459</v>
      </c>
      <c r="K16" s="156">
        <v>7973.5</v>
      </c>
      <c r="L16" s="127">
        <v>795</v>
      </c>
      <c r="M16" s="156">
        <v>7820</v>
      </c>
      <c r="N16" s="127">
        <v>810</v>
      </c>
      <c r="O16" s="156">
        <f>SUM(I16+K16+M16)</f>
        <v>20203.5</v>
      </c>
      <c r="P16" s="127">
        <f>SUM(J16+L16+N16)</f>
        <v>2064</v>
      </c>
      <c r="Q16" s="127">
        <f>+P16/G16</f>
        <v>137.6</v>
      </c>
      <c r="R16" s="128">
        <f>+O16/P16</f>
        <v>9.788517441860465</v>
      </c>
      <c r="S16" s="156"/>
      <c r="T16" s="178"/>
      <c r="U16" s="156">
        <v>20203.5</v>
      </c>
      <c r="V16" s="127">
        <v>2064</v>
      </c>
      <c r="W16" s="135">
        <f aca="true" t="shared" si="3" ref="W16:W21">U16/V16</f>
        <v>9.788517441860465</v>
      </c>
      <c r="X16" s="8"/>
      <c r="Y16" s="8"/>
    </row>
    <row r="17" spans="1:25" s="10" customFormat="1" ht="15.75" customHeight="1">
      <c r="A17" s="53">
        <v>13</v>
      </c>
      <c r="B17" s="108" t="s">
        <v>94</v>
      </c>
      <c r="C17" s="58">
        <v>39168</v>
      </c>
      <c r="D17" s="129" t="s">
        <v>38</v>
      </c>
      <c r="E17" s="129" t="s">
        <v>8</v>
      </c>
      <c r="F17" s="60">
        <v>5</v>
      </c>
      <c r="G17" s="60">
        <v>5</v>
      </c>
      <c r="H17" s="60">
        <v>3</v>
      </c>
      <c r="I17" s="156">
        <v>3628.5</v>
      </c>
      <c r="J17" s="127">
        <v>310</v>
      </c>
      <c r="K17" s="156">
        <v>5900</v>
      </c>
      <c r="L17" s="127">
        <v>460</v>
      </c>
      <c r="M17" s="156">
        <v>6316</v>
      </c>
      <c r="N17" s="127">
        <v>490</v>
      </c>
      <c r="O17" s="156">
        <f>SUM(I17+K17+M17)</f>
        <v>15844.5</v>
      </c>
      <c r="P17" s="127">
        <f>SUM(J17+L17+N17)</f>
        <v>1260</v>
      </c>
      <c r="Q17" s="130">
        <f>P17/G17</f>
        <v>252</v>
      </c>
      <c r="R17" s="131">
        <f>O17/P17</f>
        <v>12.575</v>
      </c>
      <c r="S17" s="156">
        <v>22028</v>
      </c>
      <c r="T17" s="178">
        <f>(+S17-O17)/S17</f>
        <v>0.2807109133829671</v>
      </c>
      <c r="U17" s="156">
        <v>92745</v>
      </c>
      <c r="V17" s="127">
        <v>8174</v>
      </c>
      <c r="W17" s="135">
        <f t="shared" si="3"/>
        <v>11.34634206019085</v>
      </c>
      <c r="X17" s="8"/>
      <c r="Y17" s="8"/>
    </row>
    <row r="18" spans="1:25" s="10" customFormat="1" ht="15.75" customHeight="1">
      <c r="A18" s="53">
        <v>14</v>
      </c>
      <c r="B18" s="148" t="s">
        <v>112</v>
      </c>
      <c r="C18" s="58">
        <v>39213</v>
      </c>
      <c r="D18" s="142" t="s">
        <v>6</v>
      </c>
      <c r="E18" s="142" t="s">
        <v>34</v>
      </c>
      <c r="F18" s="143">
        <v>5</v>
      </c>
      <c r="G18" s="143">
        <v>5</v>
      </c>
      <c r="H18" s="143">
        <v>1</v>
      </c>
      <c r="I18" s="156">
        <v>4739</v>
      </c>
      <c r="J18" s="127">
        <v>433</v>
      </c>
      <c r="K18" s="156">
        <v>5533</v>
      </c>
      <c r="L18" s="127">
        <v>535</v>
      </c>
      <c r="M18" s="156">
        <v>4255.5</v>
      </c>
      <c r="N18" s="127">
        <v>407</v>
      </c>
      <c r="O18" s="156">
        <f aca="true" t="shared" si="4" ref="O18:P21">I18+K18+M18</f>
        <v>14527.5</v>
      </c>
      <c r="P18" s="127">
        <f t="shared" si="4"/>
        <v>1375</v>
      </c>
      <c r="Q18" s="127">
        <f>+P18/G18</f>
        <v>275</v>
      </c>
      <c r="R18" s="128">
        <f>+O18/P18</f>
        <v>10.565454545454546</v>
      </c>
      <c r="S18" s="156"/>
      <c r="T18" s="178"/>
      <c r="U18" s="162">
        <v>14527.5</v>
      </c>
      <c r="V18" s="126">
        <v>1375</v>
      </c>
      <c r="W18" s="135">
        <f t="shared" si="3"/>
        <v>10.565454545454546</v>
      </c>
      <c r="X18" s="8"/>
      <c r="Y18" s="8"/>
    </row>
    <row r="19" spans="1:25" s="10" customFormat="1" ht="15.75" customHeight="1">
      <c r="A19" s="53">
        <v>15</v>
      </c>
      <c r="B19" s="148" t="s">
        <v>91</v>
      </c>
      <c r="C19" s="58">
        <v>39178</v>
      </c>
      <c r="D19" s="147" t="s">
        <v>92</v>
      </c>
      <c r="E19" s="142" t="s">
        <v>93</v>
      </c>
      <c r="F19" s="143">
        <v>43</v>
      </c>
      <c r="G19" s="143">
        <v>33</v>
      </c>
      <c r="H19" s="143">
        <v>6</v>
      </c>
      <c r="I19" s="162">
        <v>3043</v>
      </c>
      <c r="J19" s="126">
        <v>543</v>
      </c>
      <c r="K19" s="162">
        <v>5358</v>
      </c>
      <c r="L19" s="126">
        <v>938</v>
      </c>
      <c r="M19" s="162">
        <v>5187.5</v>
      </c>
      <c r="N19" s="126">
        <v>891</v>
      </c>
      <c r="O19" s="162">
        <f t="shared" si="4"/>
        <v>13588.5</v>
      </c>
      <c r="P19" s="126">
        <f t="shared" si="4"/>
        <v>2372</v>
      </c>
      <c r="Q19" s="126">
        <f>P19/G19</f>
        <v>71.87878787878788</v>
      </c>
      <c r="R19" s="180">
        <f>O19/P19</f>
        <v>5.72870994940978</v>
      </c>
      <c r="S19" s="162">
        <v>10343</v>
      </c>
      <c r="T19" s="178">
        <f aca="true" t="shared" si="5" ref="T19:T24">(+S19-O19)/S19</f>
        <v>-0.31378710238808855</v>
      </c>
      <c r="U19" s="162">
        <v>668358.5</v>
      </c>
      <c r="V19" s="126">
        <v>81128</v>
      </c>
      <c r="W19" s="135">
        <f t="shared" si="3"/>
        <v>8.23832092495809</v>
      </c>
      <c r="X19" s="8"/>
      <c r="Y19" s="8"/>
    </row>
    <row r="20" spans="1:25" s="10" customFormat="1" ht="15.75" customHeight="1">
      <c r="A20" s="53">
        <v>16</v>
      </c>
      <c r="B20" s="148" t="s">
        <v>55</v>
      </c>
      <c r="C20" s="58">
        <v>39164</v>
      </c>
      <c r="D20" s="142" t="s">
        <v>6</v>
      </c>
      <c r="E20" s="142" t="s">
        <v>59</v>
      </c>
      <c r="F20" s="143">
        <v>36</v>
      </c>
      <c r="G20" s="143">
        <v>31</v>
      </c>
      <c r="H20" s="143">
        <v>8</v>
      </c>
      <c r="I20" s="156">
        <v>2711.5</v>
      </c>
      <c r="J20" s="127">
        <v>482</v>
      </c>
      <c r="K20" s="156">
        <v>5467</v>
      </c>
      <c r="L20" s="127">
        <v>949</v>
      </c>
      <c r="M20" s="156">
        <v>4936</v>
      </c>
      <c r="N20" s="127">
        <v>844</v>
      </c>
      <c r="O20" s="156">
        <f t="shared" si="4"/>
        <v>13114.5</v>
      </c>
      <c r="P20" s="127">
        <f t="shared" si="4"/>
        <v>2275</v>
      </c>
      <c r="Q20" s="127">
        <f>+P20/G20</f>
        <v>73.38709677419355</v>
      </c>
      <c r="R20" s="128">
        <f>+O20/P20</f>
        <v>5.764615384615385</v>
      </c>
      <c r="S20" s="156">
        <v>19069.5</v>
      </c>
      <c r="T20" s="178">
        <f t="shared" si="5"/>
        <v>0.3122787697632345</v>
      </c>
      <c r="U20" s="156">
        <v>1297146</v>
      </c>
      <c r="V20" s="127">
        <v>156779</v>
      </c>
      <c r="W20" s="135">
        <f t="shared" si="3"/>
        <v>8.273722883804592</v>
      </c>
      <c r="X20" s="8"/>
      <c r="Y20" s="8"/>
    </row>
    <row r="21" spans="1:24" s="10" customFormat="1" ht="15.75" customHeight="1">
      <c r="A21" s="53">
        <v>17</v>
      </c>
      <c r="B21" s="148" t="s">
        <v>90</v>
      </c>
      <c r="C21" s="58">
        <v>39199</v>
      </c>
      <c r="D21" s="142" t="s">
        <v>6</v>
      </c>
      <c r="E21" s="142" t="s">
        <v>34</v>
      </c>
      <c r="F21" s="143">
        <v>12</v>
      </c>
      <c r="G21" s="143">
        <v>12</v>
      </c>
      <c r="H21" s="143">
        <v>3</v>
      </c>
      <c r="I21" s="156">
        <v>2607.5</v>
      </c>
      <c r="J21" s="127">
        <v>313</v>
      </c>
      <c r="K21" s="156">
        <v>4528.5</v>
      </c>
      <c r="L21" s="127">
        <v>484</v>
      </c>
      <c r="M21" s="156">
        <v>3497.5</v>
      </c>
      <c r="N21" s="127">
        <v>364</v>
      </c>
      <c r="O21" s="156">
        <f t="shared" si="4"/>
        <v>10633.5</v>
      </c>
      <c r="P21" s="127">
        <f t="shared" si="4"/>
        <v>1161</v>
      </c>
      <c r="Q21" s="130">
        <f>P21/G21</f>
        <v>96.75</v>
      </c>
      <c r="R21" s="131">
        <f>O21/P21</f>
        <v>9.15891472868217</v>
      </c>
      <c r="S21" s="156">
        <v>29003</v>
      </c>
      <c r="T21" s="178">
        <f t="shared" si="5"/>
        <v>0.6333655139123539</v>
      </c>
      <c r="U21" s="162">
        <v>119535.5</v>
      </c>
      <c r="V21" s="126">
        <v>12458</v>
      </c>
      <c r="W21" s="135">
        <f t="shared" si="3"/>
        <v>9.595079467009151</v>
      </c>
      <c r="X21" s="8"/>
    </row>
    <row r="22" spans="1:24" s="10" customFormat="1" ht="15.75" customHeight="1">
      <c r="A22" s="53">
        <v>18</v>
      </c>
      <c r="B22" s="148" t="s">
        <v>75</v>
      </c>
      <c r="C22" s="58">
        <v>39185</v>
      </c>
      <c r="D22" s="142" t="s">
        <v>20</v>
      </c>
      <c r="E22" s="142" t="s">
        <v>5</v>
      </c>
      <c r="F22" s="143">
        <v>55</v>
      </c>
      <c r="G22" s="143">
        <v>34</v>
      </c>
      <c r="H22" s="143">
        <v>5</v>
      </c>
      <c r="I22" s="156">
        <v>1679</v>
      </c>
      <c r="J22" s="127">
        <v>334</v>
      </c>
      <c r="K22" s="156">
        <v>4446</v>
      </c>
      <c r="L22" s="127">
        <v>894</v>
      </c>
      <c r="M22" s="156">
        <v>3293</v>
      </c>
      <c r="N22" s="127">
        <v>634</v>
      </c>
      <c r="O22" s="156">
        <f>+M22+K22+I22</f>
        <v>9418</v>
      </c>
      <c r="P22" s="127">
        <f>+N22+L22+J22</f>
        <v>1862</v>
      </c>
      <c r="Q22" s="127">
        <f>+P22/G22</f>
        <v>54.76470588235294</v>
      </c>
      <c r="R22" s="128">
        <f>+O22/P22</f>
        <v>5.058002148227712</v>
      </c>
      <c r="S22" s="156">
        <v>12780</v>
      </c>
      <c r="T22" s="178">
        <f t="shared" si="5"/>
        <v>0.2630672926447574</v>
      </c>
      <c r="U22" s="156">
        <v>689142</v>
      </c>
      <c r="V22" s="127">
        <v>81251</v>
      </c>
      <c r="W22" s="132">
        <f>+U22/V22</f>
        <v>8.481643302851657</v>
      </c>
      <c r="X22" s="8"/>
    </row>
    <row r="23" spans="1:24" s="10" customFormat="1" ht="15.75" customHeight="1">
      <c r="A23" s="53">
        <v>19</v>
      </c>
      <c r="B23" s="149" t="s">
        <v>113</v>
      </c>
      <c r="C23" s="59">
        <v>39185</v>
      </c>
      <c r="D23" s="144" t="s">
        <v>9</v>
      </c>
      <c r="E23" s="144" t="s">
        <v>74</v>
      </c>
      <c r="F23" s="146">
        <v>111</v>
      </c>
      <c r="G23" s="146">
        <v>31</v>
      </c>
      <c r="H23" s="146">
        <v>5</v>
      </c>
      <c r="I23" s="153">
        <v>2146</v>
      </c>
      <c r="J23" s="122">
        <v>437</v>
      </c>
      <c r="K23" s="153">
        <v>3866.5</v>
      </c>
      <c r="L23" s="122">
        <v>774</v>
      </c>
      <c r="M23" s="153">
        <v>3108.5</v>
      </c>
      <c r="N23" s="122">
        <v>589</v>
      </c>
      <c r="O23" s="154">
        <f>I23+K23+M23</f>
        <v>9121</v>
      </c>
      <c r="P23" s="123">
        <f>J23+L23+N23</f>
        <v>1800</v>
      </c>
      <c r="Q23" s="124">
        <f>IF(O23&lt;&gt;0,P23/G23,"")</f>
        <v>58.064516129032256</v>
      </c>
      <c r="R23" s="125">
        <f>IF(O23&lt;&gt;0,O23/P23,"")</f>
        <v>5.067222222222222</v>
      </c>
      <c r="S23" s="153">
        <v>13509.5</v>
      </c>
      <c r="T23" s="178">
        <f t="shared" si="5"/>
        <v>0.3248454791072949</v>
      </c>
      <c r="U23" s="154">
        <f>550873+359055.5+115537.5+21112+9121</f>
        <v>1055699</v>
      </c>
      <c r="V23" s="126">
        <f>70778+47361+16211+3692+1800</f>
        <v>139842</v>
      </c>
      <c r="W23" s="116">
        <f>IF(U23&lt;&gt;0,U23/V23,"")</f>
        <v>7.549226984739921</v>
      </c>
      <c r="X23" s="8"/>
    </row>
    <row r="24" spans="1:24" s="10" customFormat="1" ht="18">
      <c r="A24" s="53">
        <v>20</v>
      </c>
      <c r="B24" s="148" t="s">
        <v>95</v>
      </c>
      <c r="C24" s="58">
        <v>39192</v>
      </c>
      <c r="D24" s="142" t="s">
        <v>6</v>
      </c>
      <c r="E24" s="142" t="s">
        <v>96</v>
      </c>
      <c r="F24" s="143">
        <v>30</v>
      </c>
      <c r="G24" s="143">
        <v>22</v>
      </c>
      <c r="H24" s="143">
        <v>4</v>
      </c>
      <c r="I24" s="156">
        <v>2055</v>
      </c>
      <c r="J24" s="127">
        <v>308</v>
      </c>
      <c r="K24" s="156">
        <v>2739</v>
      </c>
      <c r="L24" s="127">
        <v>395</v>
      </c>
      <c r="M24" s="156">
        <v>3016</v>
      </c>
      <c r="N24" s="127">
        <v>447</v>
      </c>
      <c r="O24" s="156">
        <f>I24+K24+M24</f>
        <v>7810</v>
      </c>
      <c r="P24" s="127">
        <f>J24+L24+N24</f>
        <v>1150</v>
      </c>
      <c r="Q24" s="127">
        <f>+P24/G24</f>
        <v>52.27272727272727</v>
      </c>
      <c r="R24" s="128">
        <f>+O24/P24</f>
        <v>6.791304347826087</v>
      </c>
      <c r="S24" s="156">
        <v>9778.5</v>
      </c>
      <c r="T24" s="178">
        <f t="shared" si="5"/>
        <v>0.2013089942220177</v>
      </c>
      <c r="U24" s="162">
        <v>129463</v>
      </c>
      <c r="V24" s="126">
        <v>16507</v>
      </c>
      <c r="W24" s="135">
        <f>U24/V24</f>
        <v>7.8429151269158535</v>
      </c>
      <c r="X24" s="8"/>
    </row>
    <row r="25" spans="1:28" s="69" customFormat="1" ht="15">
      <c r="A25" s="70"/>
      <c r="B25" s="230" t="s">
        <v>4</v>
      </c>
      <c r="C25" s="231"/>
      <c r="D25" s="232"/>
      <c r="E25" s="233"/>
      <c r="F25" s="109"/>
      <c r="G25" s="109">
        <f>SUM(G5:G24)</f>
        <v>1211</v>
      </c>
      <c r="H25" s="110"/>
      <c r="I25" s="111"/>
      <c r="J25" s="112"/>
      <c r="K25" s="111"/>
      <c r="L25" s="112"/>
      <c r="M25" s="111"/>
      <c r="N25" s="112"/>
      <c r="O25" s="111">
        <f>SUM(O5:O24)</f>
        <v>1701458</v>
      </c>
      <c r="P25" s="112">
        <f>SUM(P5:P24)</f>
        <v>207085</v>
      </c>
      <c r="Q25" s="112">
        <f>O25/G25</f>
        <v>1405.0024772914946</v>
      </c>
      <c r="R25" s="113">
        <f>O25/P25</f>
        <v>8.21623005046237</v>
      </c>
      <c r="S25" s="111"/>
      <c r="T25" s="114"/>
      <c r="U25" s="111"/>
      <c r="V25" s="112"/>
      <c r="W25" s="113"/>
      <c r="AB25" s="69" t="s">
        <v>32</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16"/>
      <c r="E27" s="217"/>
      <c r="F27" s="217"/>
      <c r="G27" s="217"/>
      <c r="H27" s="34"/>
      <c r="I27" s="35"/>
      <c r="K27" s="35"/>
      <c r="M27" s="35"/>
      <c r="O27" s="36"/>
      <c r="R27" s="37"/>
      <c r="S27" s="226" t="s">
        <v>33</v>
      </c>
      <c r="T27" s="226"/>
      <c r="U27" s="226"/>
      <c r="V27" s="226"/>
      <c r="W27" s="226"/>
      <c r="X27" s="38"/>
    </row>
    <row r="28" spans="1:24" s="33" customFormat="1" ht="18">
      <c r="A28" s="32"/>
      <c r="B28" s="9"/>
      <c r="C28" s="55"/>
      <c r="D28" s="56"/>
      <c r="E28" s="57"/>
      <c r="F28" s="57"/>
      <c r="G28" s="103"/>
      <c r="H28" s="34"/>
      <c r="M28" s="35"/>
      <c r="O28" s="36"/>
      <c r="R28" s="37"/>
      <c r="S28" s="226"/>
      <c r="T28" s="226"/>
      <c r="U28" s="226"/>
      <c r="V28" s="226"/>
      <c r="W28" s="226"/>
      <c r="X28" s="38"/>
    </row>
    <row r="29" spans="1:24" s="33" customFormat="1" ht="18">
      <c r="A29" s="32"/>
      <c r="G29" s="34"/>
      <c r="H29" s="34"/>
      <c r="M29" s="35"/>
      <c r="O29" s="36"/>
      <c r="R29" s="37"/>
      <c r="S29" s="226"/>
      <c r="T29" s="226"/>
      <c r="U29" s="226"/>
      <c r="V29" s="226"/>
      <c r="W29" s="226"/>
      <c r="X29" s="38"/>
    </row>
    <row r="30" spans="1:24" s="33" customFormat="1" ht="18" customHeight="1">
      <c r="A30" s="32"/>
      <c r="C30" s="34"/>
      <c r="E30" s="39"/>
      <c r="F30" s="34"/>
      <c r="G30" s="34"/>
      <c r="H30" s="34"/>
      <c r="I30" s="35"/>
      <c r="K30" s="35"/>
      <c r="M30" s="35"/>
      <c r="O30" s="36"/>
      <c r="S30" s="225" t="s">
        <v>56</v>
      </c>
      <c r="T30" s="225"/>
      <c r="U30" s="225"/>
      <c r="V30" s="225"/>
      <c r="W30" s="225"/>
      <c r="X30" s="38"/>
    </row>
    <row r="31" spans="1:24" s="33" customFormat="1" ht="18.75" customHeight="1">
      <c r="A31" s="32"/>
      <c r="C31" s="34"/>
      <c r="E31" s="39"/>
      <c r="F31" s="34"/>
      <c r="G31" s="34"/>
      <c r="H31" s="34"/>
      <c r="I31" s="35"/>
      <c r="K31" s="35"/>
      <c r="M31" s="35"/>
      <c r="O31" s="36"/>
      <c r="S31" s="225"/>
      <c r="T31" s="225"/>
      <c r="U31" s="225"/>
      <c r="V31" s="225"/>
      <c r="W31" s="225"/>
      <c r="X31" s="38"/>
    </row>
    <row r="32" spans="1:24" s="33" customFormat="1" ht="36" customHeight="1">
      <c r="A32" s="32"/>
      <c r="C32" s="34"/>
      <c r="E32" s="39"/>
      <c r="F32" s="34"/>
      <c r="G32" s="34"/>
      <c r="H32" s="34"/>
      <c r="I32" s="35"/>
      <c r="K32" s="35"/>
      <c r="M32" s="35"/>
      <c r="O32" s="36"/>
      <c r="S32" s="225"/>
      <c r="T32" s="225"/>
      <c r="U32" s="225"/>
      <c r="V32" s="225"/>
      <c r="W32" s="225"/>
      <c r="X32" s="38"/>
    </row>
    <row r="33" spans="1:24" s="33" customFormat="1" ht="30" customHeight="1">
      <c r="A33" s="32"/>
      <c r="C33" s="34"/>
      <c r="E33" s="39"/>
      <c r="F33" s="34"/>
      <c r="G33" s="34"/>
      <c r="H33" s="34"/>
      <c r="I33" s="35"/>
      <c r="K33" s="35"/>
      <c r="M33" s="35"/>
      <c r="O33" s="36"/>
      <c r="P33" s="222" t="s">
        <v>39</v>
      </c>
      <c r="Q33" s="223"/>
      <c r="R33" s="223"/>
      <c r="S33" s="223"/>
      <c r="T33" s="223"/>
      <c r="U33" s="223"/>
      <c r="V33" s="223"/>
      <c r="W33" s="223"/>
      <c r="X33" s="38"/>
    </row>
    <row r="34" spans="1:24" s="33" customFormat="1" ht="30" customHeight="1">
      <c r="A34" s="32"/>
      <c r="C34" s="34"/>
      <c r="E34" s="39"/>
      <c r="F34" s="34"/>
      <c r="G34" s="34"/>
      <c r="H34" s="34"/>
      <c r="I34" s="35"/>
      <c r="K34" s="35"/>
      <c r="M34" s="35"/>
      <c r="O34" s="36"/>
      <c r="P34" s="223"/>
      <c r="Q34" s="223"/>
      <c r="R34" s="223"/>
      <c r="S34" s="223"/>
      <c r="T34" s="223"/>
      <c r="U34" s="223"/>
      <c r="V34" s="223"/>
      <c r="W34" s="223"/>
      <c r="X34" s="38"/>
    </row>
    <row r="35" spans="1:24" s="33" customFormat="1" ht="30" customHeight="1">
      <c r="A35" s="32"/>
      <c r="C35" s="34"/>
      <c r="E35" s="39"/>
      <c r="F35" s="34"/>
      <c r="G35" s="34"/>
      <c r="H35" s="34"/>
      <c r="I35" s="35"/>
      <c r="K35" s="35"/>
      <c r="M35" s="35"/>
      <c r="O35" s="36"/>
      <c r="P35" s="223"/>
      <c r="Q35" s="223"/>
      <c r="R35" s="223"/>
      <c r="S35" s="223"/>
      <c r="T35" s="223"/>
      <c r="U35" s="223"/>
      <c r="V35" s="223"/>
      <c r="W35" s="223"/>
      <c r="X35" s="38"/>
    </row>
    <row r="36" spans="1:24" s="33" customFormat="1" ht="30" customHeight="1">
      <c r="A36" s="32"/>
      <c r="C36" s="34"/>
      <c r="E36" s="39"/>
      <c r="F36" s="34"/>
      <c r="G36" s="34"/>
      <c r="H36" s="34"/>
      <c r="I36" s="35"/>
      <c r="K36" s="35"/>
      <c r="M36" s="35"/>
      <c r="O36" s="36"/>
      <c r="P36" s="223"/>
      <c r="Q36" s="223"/>
      <c r="R36" s="223"/>
      <c r="S36" s="223"/>
      <c r="T36" s="223"/>
      <c r="U36" s="223"/>
      <c r="V36" s="223"/>
      <c r="W36" s="223"/>
      <c r="X36" s="38"/>
    </row>
    <row r="37" spans="1:24" s="33" customFormat="1" ht="30" customHeight="1">
      <c r="A37" s="32"/>
      <c r="C37" s="34"/>
      <c r="E37" s="39"/>
      <c r="F37" s="34"/>
      <c r="G37" s="34"/>
      <c r="H37" s="34"/>
      <c r="I37" s="35"/>
      <c r="K37" s="35"/>
      <c r="M37" s="35"/>
      <c r="O37" s="36"/>
      <c r="P37" s="223"/>
      <c r="Q37" s="223"/>
      <c r="R37" s="223"/>
      <c r="S37" s="223"/>
      <c r="T37" s="223"/>
      <c r="U37" s="223"/>
      <c r="V37" s="223"/>
      <c r="W37" s="223"/>
      <c r="X37" s="38"/>
    </row>
    <row r="38" spans="1:24" s="33" customFormat="1" ht="30" customHeight="1">
      <c r="A38" s="32"/>
      <c r="C38" s="34"/>
      <c r="E38" s="39"/>
      <c r="F38" s="34"/>
      <c r="G38" s="5"/>
      <c r="H38" s="5"/>
      <c r="I38" s="12"/>
      <c r="J38" s="3"/>
      <c r="K38" s="12"/>
      <c r="L38" s="3"/>
      <c r="M38" s="12"/>
      <c r="N38" s="3"/>
      <c r="O38" s="36"/>
      <c r="P38" s="223"/>
      <c r="Q38" s="223"/>
      <c r="R38" s="223"/>
      <c r="S38" s="223"/>
      <c r="T38" s="223"/>
      <c r="U38" s="223"/>
      <c r="V38" s="223"/>
      <c r="W38" s="223"/>
      <c r="X38" s="38"/>
    </row>
    <row r="39" spans="1:24" s="33" customFormat="1" ht="33" customHeight="1">
      <c r="A39" s="32"/>
      <c r="C39" s="34"/>
      <c r="E39" s="39"/>
      <c r="F39" s="34"/>
      <c r="G39" s="5"/>
      <c r="H39" s="5"/>
      <c r="I39" s="12"/>
      <c r="J39" s="3"/>
      <c r="K39" s="12"/>
      <c r="L39" s="3"/>
      <c r="M39" s="12"/>
      <c r="N39" s="3"/>
      <c r="O39" s="36"/>
      <c r="P39" s="224" t="s">
        <v>2</v>
      </c>
      <c r="Q39" s="223"/>
      <c r="R39" s="223"/>
      <c r="S39" s="223"/>
      <c r="T39" s="223"/>
      <c r="U39" s="223"/>
      <c r="V39" s="223"/>
      <c r="W39" s="223"/>
      <c r="X39" s="38"/>
    </row>
    <row r="40" spans="1:24" s="33" customFormat="1" ht="33" customHeight="1">
      <c r="A40" s="32"/>
      <c r="C40" s="34"/>
      <c r="E40" s="39"/>
      <c r="F40" s="34"/>
      <c r="G40" s="5"/>
      <c r="H40" s="5"/>
      <c r="I40" s="12"/>
      <c r="J40" s="3"/>
      <c r="K40" s="12"/>
      <c r="L40" s="3"/>
      <c r="M40" s="12"/>
      <c r="N40" s="3"/>
      <c r="O40" s="36"/>
      <c r="P40" s="223"/>
      <c r="Q40" s="223"/>
      <c r="R40" s="223"/>
      <c r="S40" s="223"/>
      <c r="T40" s="223"/>
      <c r="U40" s="223"/>
      <c r="V40" s="223"/>
      <c r="W40" s="223"/>
      <c r="X40" s="38"/>
    </row>
    <row r="41" spans="1:24" s="33" customFormat="1" ht="33" customHeight="1">
      <c r="A41" s="32"/>
      <c r="C41" s="34"/>
      <c r="E41" s="39"/>
      <c r="F41" s="34"/>
      <c r="G41" s="5"/>
      <c r="H41" s="5"/>
      <c r="I41" s="12"/>
      <c r="J41" s="3"/>
      <c r="K41" s="12"/>
      <c r="L41" s="3"/>
      <c r="M41" s="12"/>
      <c r="N41" s="3"/>
      <c r="O41" s="36"/>
      <c r="P41" s="223"/>
      <c r="Q41" s="223"/>
      <c r="R41" s="223"/>
      <c r="S41" s="223"/>
      <c r="T41" s="223"/>
      <c r="U41" s="223"/>
      <c r="V41" s="223"/>
      <c r="W41" s="223"/>
      <c r="X41" s="38"/>
    </row>
    <row r="42" spans="1:24" s="33" customFormat="1" ht="33" customHeight="1">
      <c r="A42" s="32"/>
      <c r="C42" s="34"/>
      <c r="E42" s="39"/>
      <c r="F42" s="34"/>
      <c r="G42" s="5"/>
      <c r="H42" s="5"/>
      <c r="I42" s="12"/>
      <c r="J42" s="3"/>
      <c r="K42" s="12"/>
      <c r="L42" s="3"/>
      <c r="M42" s="12"/>
      <c r="N42" s="3"/>
      <c r="O42" s="36"/>
      <c r="P42" s="223"/>
      <c r="Q42" s="223"/>
      <c r="R42" s="223"/>
      <c r="S42" s="223"/>
      <c r="T42" s="223"/>
      <c r="U42" s="223"/>
      <c r="V42" s="223"/>
      <c r="W42" s="223"/>
      <c r="X42" s="38"/>
    </row>
    <row r="43" spans="1:24" s="33" customFormat="1" ht="33" customHeight="1">
      <c r="A43" s="32"/>
      <c r="C43" s="34"/>
      <c r="E43" s="39"/>
      <c r="F43" s="34"/>
      <c r="G43" s="5"/>
      <c r="H43" s="5"/>
      <c r="I43" s="12"/>
      <c r="J43" s="3"/>
      <c r="K43" s="12"/>
      <c r="L43" s="3"/>
      <c r="M43" s="12"/>
      <c r="N43" s="3"/>
      <c r="O43" s="36"/>
      <c r="P43" s="223"/>
      <c r="Q43" s="223"/>
      <c r="R43" s="223"/>
      <c r="S43" s="223"/>
      <c r="T43" s="223"/>
      <c r="U43" s="223"/>
      <c r="V43" s="223"/>
      <c r="W43" s="223"/>
      <c r="X43" s="38"/>
    </row>
    <row r="44" spans="16:23" ht="33" customHeight="1">
      <c r="P44" s="223"/>
      <c r="Q44" s="223"/>
      <c r="R44" s="223"/>
      <c r="S44" s="223"/>
      <c r="T44" s="223"/>
      <c r="U44" s="223"/>
      <c r="V44" s="223"/>
      <c r="W44" s="223"/>
    </row>
    <row r="45" spans="16:23" ht="33" customHeight="1">
      <c r="P45" s="223"/>
      <c r="Q45" s="223"/>
      <c r="R45" s="223"/>
      <c r="S45" s="223"/>
      <c r="T45" s="223"/>
      <c r="U45" s="223"/>
      <c r="V45" s="223"/>
      <c r="W45" s="223"/>
    </row>
  </sheetData>
  <mergeCells count="21">
    <mergeCell ref="M3:N3"/>
    <mergeCell ref="K3:L3"/>
    <mergeCell ref="I3:J3"/>
    <mergeCell ref="D3:D4"/>
    <mergeCell ref="E3:E4"/>
    <mergeCell ref="F3:F4"/>
    <mergeCell ref="A2:W2"/>
    <mergeCell ref="B3:B4"/>
    <mergeCell ref="C3:C4"/>
    <mergeCell ref="B25:C25"/>
    <mergeCell ref="D25:E25"/>
    <mergeCell ref="O3:R3"/>
    <mergeCell ref="S3:T3"/>
    <mergeCell ref="U3:W3"/>
    <mergeCell ref="H3:H4"/>
    <mergeCell ref="G3:G4"/>
    <mergeCell ref="P39:W45"/>
    <mergeCell ref="D27:G27"/>
    <mergeCell ref="S27:W29"/>
    <mergeCell ref="S30:W32"/>
    <mergeCell ref="P33:W38"/>
  </mergeCells>
  <printOptions/>
  <pageMargins left="0.67" right="0.46" top="0.82" bottom="0.39" header="0.5" footer="0.32"/>
  <pageSetup orientation="portrait" paperSize="9" scale="70" r:id="rId2"/>
  <ignoredErrors>
    <ignoredError sqref="O7:U23" formula="1"/>
    <ignoredError sqref="W5 W16" unlockedFormula="1"/>
    <ignoredError sqref="W6:W15"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2007-04-16T15:22:34Z</cp:lastPrinted>
  <dcterms:created xsi:type="dcterms:W3CDTF">2006-03-15T09:07:04Z</dcterms:created>
  <dcterms:modified xsi:type="dcterms:W3CDTF">2007-05-14T17:42:51Z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