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11640" tabRatio="804" activeTab="0"/>
  </bookViews>
  <sheets>
    <sheet name="Apr 20 - 22 (we 17)" sheetId="1" r:id="rId1"/>
    <sheet name="Apr 20 - 22 (TOP 20)" sheetId="2" r:id="rId2"/>
  </sheets>
  <definedNames>
    <definedName name="_xlnm.Print_Area" localSheetId="1">'Apr 20 - 22 (TOP 20)'!$A$1:$W$45</definedName>
    <definedName name="_xlnm.Print_Area" localSheetId="0">'Apr 20 - 22 (we 17)'!$A$1:$W$76</definedName>
  </definedNames>
  <calcPr fullCalcOnLoad="1"/>
</workbook>
</file>

<file path=xl/sharedStrings.xml><?xml version="1.0" encoding="utf-8"?>
<sst xmlns="http://schemas.openxmlformats.org/spreadsheetml/2006/main" count="281" uniqueCount="118">
  <si>
    <t>MASKELİ BEŞLER I.R.A.K</t>
  </si>
  <si>
    <t>SON OSMANLI "YANDIM ALİ"</t>
  </si>
  <si>
    <t>ÇILGIN DERSANE</t>
  </si>
  <si>
    <t>HAPPY FEET</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</si>
  <si>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</si>
  <si>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</si>
  <si>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TOTAL</t>
  </si>
  <si>
    <t>PARAMOUNT</t>
  </si>
  <si>
    <t>OZEN</t>
  </si>
  <si>
    <t>OPEN SEASON</t>
  </si>
  <si>
    <t>D PRODUCTIONS</t>
  </si>
  <si>
    <t>MEDYAVIZYON</t>
  </si>
  <si>
    <t>FIDA</t>
  </si>
  <si>
    <t>Title</t>
  </si>
  <si>
    <t>Distributor</t>
  </si>
  <si>
    <t>Friday</t>
  </si>
  <si>
    <t>Saturday</t>
  </si>
  <si>
    <t>Sunday</t>
  </si>
  <si>
    <t>Change</t>
  </si>
  <si>
    <t>Adm.</t>
  </si>
  <si>
    <t>WB</t>
  </si>
  <si>
    <t>WARNER BROS.</t>
  </si>
  <si>
    <t>UIP</t>
  </si>
  <si>
    <t>CHANTIER</t>
  </si>
  <si>
    <t>G.B.O.</t>
  </si>
  <si>
    <t>Release
Date</t>
  </si>
  <si>
    <t># of
Prints</t>
  </si>
  <si>
    <t># of
Screen</t>
  </si>
  <si>
    <t>Weeks in Release</t>
  </si>
  <si>
    <t>Weekend Total</t>
  </si>
  <si>
    <t>Last Weekend</t>
  </si>
  <si>
    <t>Cumulative</t>
  </si>
  <si>
    <t>Scr.Avg.
(Adm.)</t>
  </si>
  <si>
    <t>Avg.
Ticket</t>
  </si>
  <si>
    <t>.</t>
  </si>
  <si>
    <t>*Sorted according to Weekend Total G.B.O. - Hafta sonu toplam hasılat sütununa göre sıralanmıştır.</t>
  </si>
  <si>
    <t>FOX</t>
  </si>
  <si>
    <t>BUENA VISTA</t>
  </si>
  <si>
    <t>COLUMBIA</t>
  </si>
  <si>
    <t>UNIVERSAL</t>
  </si>
  <si>
    <t>Company</t>
  </si>
  <si>
    <t>35 MILIM</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</si>
  <si>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</si>
  <si>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YOUNG HANNIBAL</t>
  </si>
  <si>
    <t>DEREN</t>
  </si>
  <si>
    <t>SHARK BAIT</t>
  </si>
  <si>
    <t>POLİS</t>
  </si>
  <si>
    <t>EFLATUN</t>
  </si>
  <si>
    <t>PERFUME: THE STORYOF A MURDERER</t>
  </si>
  <si>
    <t>PAINTED VEIL, THE</t>
  </si>
  <si>
    <t>LETTERS FROM IWO JIMA</t>
  </si>
  <si>
    <t>NOTES ON A SCANDAL</t>
  </si>
  <si>
    <t>AKSOY FILM</t>
  </si>
  <si>
    <t>UNP</t>
  </si>
  <si>
    <t>ALPHA DOG</t>
  </si>
  <si>
    <t>BETA</t>
  </si>
  <si>
    <t>18'LER TAKIMI</t>
  </si>
  <si>
    <t>BRIDGE TO TERABITHIA</t>
  </si>
  <si>
    <t>UGLY DUCKLING AND ME, THE</t>
  </si>
  <si>
    <t>ROCKY BALBOA</t>
  </si>
  <si>
    <t>HITCHER, THE</t>
  </si>
  <si>
    <t>UMUT ADASI</t>
  </si>
  <si>
    <t>KARIZMA</t>
  </si>
  <si>
    <t>LIVES OF OTHERS, THE</t>
  </si>
  <si>
    <t>MUTLULUK</t>
  </si>
  <si>
    <t>KENDA</t>
  </si>
  <si>
    <t>ANS</t>
  </si>
  <si>
    <t>MAVİ GÖZLÜ DEV</t>
  </si>
  <si>
    <t>BARDA</t>
  </si>
  <si>
    <t>FILMAKAR</t>
  </si>
  <si>
    <t>WEINSTEIN CO.</t>
  </si>
  <si>
    <t>APOCALYPTO</t>
  </si>
  <si>
    <t>BLOOD DIAMOND</t>
  </si>
  <si>
    <t>MEET THE ROBINSONS</t>
  </si>
  <si>
    <t>TMNT</t>
  </si>
  <si>
    <t>AVSAR FILM</t>
  </si>
  <si>
    <t>PARIS, JE T'AIME</t>
  </si>
  <si>
    <t>UMUT - OZEN</t>
  </si>
  <si>
    <t>PREMONITION</t>
  </si>
  <si>
    <t>HYDE PARK</t>
  </si>
  <si>
    <t>BEYNELMİLEL</t>
  </si>
  <si>
    <t>BKM</t>
  </si>
  <si>
    <t>TELL NO ONE</t>
  </si>
  <si>
    <t>EUROPA</t>
  </si>
  <si>
    <t>AURA</t>
  </si>
  <si>
    <t>MUSIC AND LYRICS</t>
  </si>
  <si>
    <t>SATURNO CONTRO</t>
  </si>
  <si>
    <t>AFS</t>
  </si>
  <si>
    <t>LIVING AND DYING</t>
  </si>
  <si>
    <t>NEW FILMS</t>
  </si>
  <si>
    <t>NUMBER 23, THE</t>
  </si>
  <si>
    <t>MESSENGERS, THE</t>
  </si>
  <si>
    <t>MANDATE</t>
  </si>
  <si>
    <t>NORBIT</t>
  </si>
  <si>
    <t>ZİNCİRBOZAN</t>
  </si>
  <si>
    <t>DIGITURK</t>
  </si>
  <si>
    <t>BLACK BOOK</t>
  </si>
  <si>
    <t>OZEN - UMUT</t>
  </si>
  <si>
    <t>ENERGY - SINEVIZYON</t>
  </si>
  <si>
    <t>SEVGİLİM İSTANBUL</t>
  </si>
  <si>
    <t>SECKIN YASAR</t>
  </si>
  <si>
    <t>GOOD SHEPERD, THE</t>
  </si>
  <si>
    <t>PRA</t>
  </si>
  <si>
    <t>FILM POP</t>
  </si>
  <si>
    <t>IFR - PROMETE</t>
  </si>
  <si>
    <t>ARZU - FIDA</t>
  </si>
  <si>
    <t>*Bu hafta sonu R Film ve Barbar Film'in dağıtımda filmi yoktur. Bir Film'in ise raporu ulaşmamıştır.</t>
  </si>
  <si>
    <t>PARS: KİRAZ OPERASYONU</t>
  </si>
  <si>
    <t>SINEGRAF</t>
  </si>
  <si>
    <t>PERFECT STRANGER</t>
  </si>
  <si>
    <t>ASTERIX AND THE VIKINGS</t>
  </si>
  <si>
    <t>BECOUSE I SAID SO</t>
  </si>
  <si>
    <t>SUMMER RAIN</t>
  </si>
  <si>
    <t>IRFAN</t>
  </si>
  <si>
    <t>ADEM'İN TRENLERİ</t>
  </si>
  <si>
    <t>AN INCONVENIENTH TRUTH</t>
  </si>
  <si>
    <t>AMERİKALILAR KARADENİZ'DE 2</t>
  </si>
  <si>
    <t>ENERGY</t>
  </si>
</sst>
</file>

<file path=xl/styles.xml><?xml version="1.0" encoding="utf-8"?>
<styleSheet xmlns="http://schemas.openxmlformats.org/spreadsheetml/2006/main">
  <numFmts count="4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s>
  <fonts count="37">
    <font>
      <sz val="10"/>
      <name val="Arial"/>
      <family val="0"/>
    </font>
    <font>
      <sz val="8"/>
      <name val="Arial"/>
      <family val="0"/>
    </font>
    <font>
      <u val="single"/>
      <sz val="10"/>
      <color indexed="12"/>
      <name val="Arial"/>
      <family val="0"/>
    </font>
    <font>
      <u val="single"/>
      <sz val="10"/>
      <color indexed="36"/>
      <name val="Arial"/>
      <family val="0"/>
    </font>
    <font>
      <sz val="40"/>
      <color indexed="9"/>
      <name val="Impact"/>
      <family val="2"/>
    </font>
    <font>
      <sz val="20"/>
      <color indexed="9"/>
      <name val="Impact"/>
      <family val="2"/>
    </font>
    <font>
      <sz val="14"/>
      <name val="Impact"/>
      <family val="2"/>
    </font>
    <font>
      <sz val="9"/>
      <name val="Trebuchet MS"/>
      <family val="2"/>
    </font>
    <font>
      <sz val="20"/>
      <name val="Impact"/>
      <family val="2"/>
    </font>
    <font>
      <sz val="10"/>
      <name val="Trebuchet MS"/>
      <family val="2"/>
    </font>
    <font>
      <sz val="14"/>
      <name val="Arial"/>
      <family val="2"/>
    </font>
    <font>
      <i/>
      <sz val="9"/>
      <name val="Arial"/>
      <family val="2"/>
    </font>
    <font>
      <b/>
      <sz val="14"/>
      <name val="Impact"/>
      <family val="2"/>
    </font>
    <font>
      <b/>
      <sz val="14"/>
      <name val="Arial"/>
      <family val="2"/>
    </font>
    <font>
      <b/>
      <i/>
      <sz val="9"/>
      <color indexed="10"/>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0"/>
    </font>
    <font>
      <b/>
      <sz val="11"/>
      <name val="Century Gothic"/>
      <family val="2"/>
    </font>
    <font>
      <sz val="12"/>
      <name val="Impact"/>
      <family val="2"/>
    </font>
    <font>
      <b/>
      <sz val="14"/>
      <color indexed="18"/>
      <name val="Impact"/>
      <family val="2"/>
    </font>
    <font>
      <b/>
      <sz val="10"/>
      <name val="Arial Narrow"/>
      <family val="2"/>
    </font>
    <font>
      <sz val="40"/>
      <color indexed="9"/>
      <name val="Arial"/>
      <family val="2"/>
    </font>
    <font>
      <sz val="26"/>
      <color indexed="9"/>
      <name val="Impact"/>
      <family val="2"/>
    </font>
    <font>
      <sz val="16"/>
      <color indexed="9"/>
      <name val="Impact"/>
      <family val="2"/>
    </font>
    <font>
      <b/>
      <sz val="10"/>
      <color indexed="9"/>
      <name val="Arial Narrow"/>
      <family val="2"/>
    </font>
    <font>
      <sz val="14"/>
      <color indexed="9"/>
      <name val="Impact"/>
      <family val="2"/>
    </font>
    <font>
      <sz val="30"/>
      <color indexed="9"/>
      <name val="Impact"/>
      <family val="2"/>
    </font>
    <font>
      <sz val="30"/>
      <color indexed="9"/>
      <name val="Arial"/>
      <family val="2"/>
    </font>
    <font>
      <sz val="35"/>
      <color indexed="9"/>
      <name val="Impact"/>
      <family val="2"/>
    </font>
    <font>
      <sz val="35"/>
      <color indexed="9"/>
      <name val="Arial"/>
      <family val="2"/>
    </font>
    <font>
      <b/>
      <sz val="10"/>
      <color indexed="9"/>
      <name val="Trebuchet MS"/>
      <family val="2"/>
    </font>
    <font>
      <b/>
      <sz val="10"/>
      <color indexed="9"/>
      <name val="Arial"/>
      <family val="0"/>
    </font>
    <font>
      <sz val="20"/>
      <color indexed="57"/>
      <name val="GoudyLight"/>
      <family val="0"/>
    </font>
    <font>
      <sz val="16"/>
      <color indexed="57"/>
      <name val="GoudyLight"/>
      <family val="0"/>
    </font>
  </fonts>
  <fills count="3">
    <fill>
      <patternFill/>
    </fill>
    <fill>
      <patternFill patternType="gray125"/>
    </fill>
    <fill>
      <patternFill patternType="solid">
        <fgColor indexed="8"/>
        <bgColor indexed="64"/>
      </patternFill>
    </fill>
  </fills>
  <borders count="34">
    <border>
      <left/>
      <right/>
      <top/>
      <bottom/>
      <diagonal/>
    </border>
    <border>
      <left style="medium"/>
      <right>
        <color indexed="63"/>
      </right>
      <top style="medium"/>
      <bottom>
        <color indexed="63"/>
      </bottom>
    </border>
    <border>
      <left style="hair"/>
      <right>
        <color indexed="63"/>
      </right>
      <top>
        <color indexed="63"/>
      </top>
      <bottom style="hair"/>
    </border>
    <border>
      <left style="hair"/>
      <right>
        <color indexed="63"/>
      </right>
      <top style="hair"/>
      <bottom style="hair"/>
    </border>
    <border>
      <left style="hair"/>
      <right>
        <color indexed="63"/>
      </right>
      <top style="hair"/>
      <bottom style="thin"/>
    </border>
    <border>
      <left style="hair"/>
      <right style="hair"/>
      <top style="hair"/>
      <bottom style="hair"/>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style="hair"/>
      <top>
        <color indexed="63"/>
      </top>
      <bottom style="medium"/>
    </border>
    <border>
      <left style="hair"/>
      <right style="medium"/>
      <top>
        <color indexed="63"/>
      </top>
      <bottom style="medium"/>
    </border>
    <border>
      <left style="medium"/>
      <right style="hair"/>
      <top>
        <color indexed="63"/>
      </top>
      <bottom style="medium"/>
    </border>
    <border>
      <left style="medium"/>
      <right style="hair"/>
      <top style="hair"/>
      <bottom style="hair"/>
    </border>
    <border>
      <left style="hair"/>
      <right style="hair"/>
      <top>
        <color indexed="63"/>
      </top>
      <bottom style="hair"/>
    </border>
    <border>
      <left style="hair"/>
      <right style="hair"/>
      <top style="hair"/>
      <bottom style="medium"/>
    </border>
    <border>
      <left style="hair"/>
      <right style="medium"/>
      <top style="hair"/>
      <bottom style="hair"/>
    </border>
    <border>
      <left style="medium"/>
      <right style="hair"/>
      <top style="hair"/>
      <bottom style="medium"/>
    </border>
    <border>
      <left style="medium"/>
      <right style="hair"/>
      <top>
        <color indexed="63"/>
      </top>
      <bottom style="hair"/>
    </border>
    <border>
      <left style="medium"/>
      <right style="hair"/>
      <top style="hair"/>
      <bottom style="thin"/>
    </border>
    <border>
      <left style="hair"/>
      <right style="hair"/>
      <top style="hair"/>
      <bottom style="thin"/>
    </border>
    <border>
      <left style="thin"/>
      <right style="thin"/>
      <top style="medium"/>
      <bottom style="thin"/>
    </border>
    <border>
      <left style="medium"/>
      <right style="hair"/>
      <top style="medium"/>
      <bottom style="hair"/>
    </border>
    <border>
      <left style="hair"/>
      <right style="hair"/>
      <top style="medium"/>
      <bottom style="hair"/>
    </border>
    <border>
      <left style="hair"/>
      <right style="medium"/>
      <top style="medium"/>
      <bottom style="hair"/>
    </border>
    <border>
      <left style="hair"/>
      <right style="medium"/>
      <top style="hair"/>
      <bottom style="medium"/>
    </border>
    <border>
      <left style="hair"/>
      <right style="medium"/>
      <top>
        <color indexed="63"/>
      </top>
      <bottom style="hair"/>
    </border>
    <border>
      <left style="hair"/>
      <right style="medium"/>
      <top style="hair"/>
      <bottom style="thin"/>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style="medium"/>
      <right style="thin"/>
      <top style="medium"/>
      <bottom style="thin"/>
    </border>
    <border>
      <left style="medium"/>
      <right style="thin"/>
      <top style="thin"/>
      <bottom>
        <color indexed="63"/>
      </bottom>
    </border>
    <border>
      <left>
        <color indexed="63"/>
      </left>
      <right style="hair"/>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25">
    <xf numFmtId="0" fontId="0" fillId="0" borderId="0" xfId="0" applyAlignment="1">
      <alignment/>
    </xf>
    <xf numFmtId="0" fontId="7" fillId="0" borderId="0" xfId="0" applyFont="1" applyAlignment="1" applyProtection="1">
      <alignment vertical="center"/>
      <protection locked="0"/>
    </xf>
    <xf numFmtId="0" fontId="8" fillId="0" borderId="0" xfId="0" applyFont="1" applyFill="1" applyBorder="1" applyAlignment="1" applyProtection="1">
      <alignment vertical="center"/>
      <protection locked="0"/>
    </xf>
    <xf numFmtId="0" fontId="10" fillId="0" borderId="0" xfId="0" applyFont="1" applyAlignment="1" applyProtection="1">
      <alignment vertical="center"/>
      <protection locked="0"/>
    </xf>
    <xf numFmtId="0" fontId="10" fillId="0" borderId="0" xfId="0" applyFont="1" applyAlignment="1" applyProtection="1">
      <alignment horizontal="left" vertical="center"/>
      <protection locked="0"/>
    </xf>
    <xf numFmtId="0" fontId="10" fillId="0" borderId="0" xfId="0" applyFont="1" applyAlignment="1" applyProtection="1">
      <alignment horizontal="center" vertical="center"/>
      <protection locked="0"/>
    </xf>
    <xf numFmtId="0" fontId="6"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pplyProtection="1">
      <alignment vertical="center" wrapText="1"/>
      <protection locked="0"/>
    </xf>
    <xf numFmtId="185" fontId="10" fillId="0" borderId="0" xfId="0" applyNumberFormat="1" applyFont="1" applyAlignment="1" applyProtection="1">
      <alignment vertical="center"/>
      <protection locked="0"/>
    </xf>
    <xf numFmtId="188" fontId="10" fillId="0" borderId="0" xfId="0" applyNumberFormat="1" applyFont="1" applyAlignment="1" applyProtection="1">
      <alignment vertical="center"/>
      <protection locked="0"/>
    </xf>
    <xf numFmtId="185" fontId="13" fillId="0" borderId="0" xfId="0" applyNumberFormat="1" applyFont="1" applyFill="1" applyAlignment="1" applyProtection="1">
      <alignment vertical="center"/>
      <protection locked="0"/>
    </xf>
    <xf numFmtId="185" fontId="10" fillId="0" borderId="0" xfId="0" applyNumberFormat="1" applyFont="1" applyAlignment="1" applyProtection="1">
      <alignment horizontal="right" vertical="center"/>
      <protection locked="0"/>
    </xf>
    <xf numFmtId="193" fontId="10" fillId="0" borderId="0" xfId="0" applyNumberFormat="1" applyFont="1" applyAlignment="1" applyProtection="1">
      <alignment vertical="center"/>
      <protection locked="0"/>
    </xf>
    <xf numFmtId="193" fontId="6" fillId="0" borderId="0" xfId="0" applyNumberFormat="1" applyFont="1" applyFill="1" applyBorder="1" applyAlignment="1" applyProtection="1">
      <alignment horizontal="right" vertical="center"/>
      <protection/>
    </xf>
    <xf numFmtId="188" fontId="21" fillId="0" borderId="0" xfId="0" applyNumberFormat="1" applyFont="1" applyFill="1" applyBorder="1" applyAlignment="1" applyProtection="1">
      <alignment horizontal="right" vertical="center"/>
      <protection/>
    </xf>
    <xf numFmtId="191" fontId="21" fillId="0" borderId="0" xfId="0" applyNumberFormat="1" applyFont="1" applyFill="1" applyBorder="1" applyAlignment="1" applyProtection="1">
      <alignment horizontal="right" vertical="center"/>
      <protection/>
    </xf>
    <xf numFmtId="193" fontId="6" fillId="0" borderId="0" xfId="0" applyNumberFormat="1" applyFont="1" applyFill="1" applyBorder="1" applyAlignment="1" applyProtection="1">
      <alignment vertical="center"/>
      <protection/>
    </xf>
    <xf numFmtId="188" fontId="6" fillId="0" borderId="0" xfId="0" applyNumberFormat="1" applyFont="1" applyFill="1" applyBorder="1" applyAlignment="1" applyProtection="1">
      <alignment horizontal="right" vertical="center"/>
      <protection/>
    </xf>
    <xf numFmtId="188" fontId="12" fillId="0" borderId="0" xfId="0" applyNumberFormat="1" applyFont="1" applyFill="1" applyBorder="1" applyAlignment="1" applyProtection="1">
      <alignment horizontal="right" vertical="center"/>
      <protection/>
    </xf>
    <xf numFmtId="191" fontId="22" fillId="0" borderId="0" xfId="0" applyNumberFormat="1" applyFont="1" applyFill="1" applyBorder="1" applyAlignment="1" applyProtection="1">
      <alignment horizontal="right" vertical="center"/>
      <protection/>
    </xf>
    <xf numFmtId="0" fontId="6" fillId="0" borderId="0" xfId="0" applyNumberFormat="1" applyFont="1" applyFill="1" applyBorder="1" applyAlignment="1" applyProtection="1">
      <alignment horizontal="center" vertical="center"/>
      <protection/>
    </xf>
    <xf numFmtId="0" fontId="6" fillId="0" borderId="0" xfId="0" applyFont="1" applyFill="1" applyBorder="1" applyAlignment="1" applyProtection="1">
      <alignment horizontal="left" vertical="center"/>
      <protection/>
    </xf>
    <xf numFmtId="190" fontId="6" fillId="0" borderId="0" xfId="0" applyNumberFormat="1" applyFont="1" applyFill="1" applyBorder="1" applyAlignment="1" applyProtection="1">
      <alignment horizontal="center" vertical="center"/>
      <protection/>
    </xf>
    <xf numFmtId="43" fontId="6" fillId="0" borderId="0" xfId="15" applyFont="1" applyFill="1" applyBorder="1" applyAlignment="1" applyProtection="1">
      <alignment vertical="center"/>
      <protection/>
    </xf>
    <xf numFmtId="1" fontId="23" fillId="0" borderId="0" xfId="0" applyNumberFormat="1" applyFont="1" applyFill="1" applyBorder="1" applyAlignment="1" applyProtection="1">
      <alignment horizontal="right" vertical="center"/>
      <protection/>
    </xf>
    <xf numFmtId="0" fontId="20" fillId="0" borderId="0" xfId="0" applyFont="1" applyBorder="1" applyAlignment="1" applyProtection="1">
      <alignment horizontal="center" vertical="center"/>
      <protection/>
    </xf>
    <xf numFmtId="0" fontId="23" fillId="0" borderId="0" xfId="0" applyFont="1" applyAlignment="1" applyProtection="1">
      <alignment horizontal="right" vertical="center"/>
      <protection locked="0"/>
    </xf>
    <xf numFmtId="0" fontId="23" fillId="0" borderId="1" xfId="0" applyFont="1" applyBorder="1" applyAlignment="1" applyProtection="1">
      <alignment horizontal="center" vertical="center"/>
      <protection/>
    </xf>
    <xf numFmtId="0" fontId="23" fillId="0" borderId="0" xfId="0" applyFont="1" applyBorder="1" applyAlignment="1" applyProtection="1">
      <alignment horizontal="right" vertical="center"/>
      <protection locked="0"/>
    </xf>
    <xf numFmtId="0" fontId="10" fillId="0" borderId="0" xfId="0" applyFont="1" applyBorder="1" applyAlignment="1" applyProtection="1">
      <alignment vertical="center"/>
      <protection locked="0"/>
    </xf>
    <xf numFmtId="0" fontId="10" fillId="0" borderId="0" xfId="0" applyFont="1" applyBorder="1" applyAlignment="1" applyProtection="1">
      <alignment horizontal="center" vertical="center"/>
      <protection locked="0"/>
    </xf>
    <xf numFmtId="185" fontId="10" fillId="0" borderId="0" xfId="0" applyNumberFormat="1" applyFont="1" applyBorder="1" applyAlignment="1" applyProtection="1">
      <alignment vertical="center"/>
      <protection locked="0"/>
    </xf>
    <xf numFmtId="185" fontId="13" fillId="0" borderId="0" xfId="0" applyNumberFormat="1" applyFont="1" applyFill="1" applyBorder="1" applyAlignment="1" applyProtection="1">
      <alignment vertical="center"/>
      <protection locked="0"/>
    </xf>
    <xf numFmtId="193" fontId="10" fillId="0" borderId="0" xfId="0" applyNumberFormat="1" applyFont="1" applyBorder="1" applyAlignment="1" applyProtection="1">
      <alignment vertical="center"/>
      <protection locked="0"/>
    </xf>
    <xf numFmtId="0" fontId="7" fillId="0" borderId="0" xfId="0" applyFont="1" applyBorder="1" applyAlignment="1" applyProtection="1">
      <alignment vertical="center"/>
      <protection locked="0"/>
    </xf>
    <xf numFmtId="0" fontId="10" fillId="0" borderId="0" xfId="0" applyFont="1" applyBorder="1" applyAlignment="1" applyProtection="1">
      <alignment horizontal="left" vertical="center"/>
      <protection locked="0"/>
    </xf>
    <xf numFmtId="0" fontId="27" fillId="0" borderId="0" xfId="0" applyFont="1" applyFill="1" applyBorder="1" applyAlignment="1" applyProtection="1">
      <alignment horizontal="right" vertical="center"/>
      <protection/>
    </xf>
    <xf numFmtId="0" fontId="16" fillId="0" borderId="0" xfId="0" applyFont="1" applyFill="1" applyBorder="1" applyAlignment="1" applyProtection="1">
      <alignment horizontal="center" vertical="center"/>
      <protection/>
    </xf>
    <xf numFmtId="3" fontId="16" fillId="0" borderId="0" xfId="0" applyNumberFormat="1" applyFont="1" applyFill="1" applyBorder="1" applyAlignment="1" applyProtection="1">
      <alignment horizontal="center" vertical="center"/>
      <protection/>
    </xf>
    <xf numFmtId="185" fontId="16" fillId="0" borderId="0" xfId="0" applyNumberFormat="1" applyFont="1" applyFill="1" applyBorder="1" applyAlignment="1" applyProtection="1">
      <alignment vertical="center"/>
      <protection/>
    </xf>
    <xf numFmtId="188" fontId="16" fillId="0" borderId="0" xfId="0" applyNumberFormat="1" applyFont="1" applyFill="1" applyBorder="1" applyAlignment="1" applyProtection="1">
      <alignment vertical="center"/>
      <protection/>
    </xf>
    <xf numFmtId="188" fontId="16" fillId="0" borderId="0" xfId="0" applyNumberFormat="1" applyFont="1" applyFill="1" applyBorder="1" applyAlignment="1" applyProtection="1">
      <alignment horizontal="right" vertical="center"/>
      <protection/>
    </xf>
    <xf numFmtId="193" fontId="16" fillId="0" borderId="0" xfId="0" applyNumberFormat="1" applyFont="1" applyFill="1" applyBorder="1" applyAlignment="1" applyProtection="1">
      <alignment vertical="center"/>
      <protection/>
    </xf>
    <xf numFmtId="185" fontId="16" fillId="0" borderId="0" xfId="0" applyNumberFormat="1" applyFont="1" applyFill="1" applyBorder="1" applyAlignment="1" applyProtection="1">
      <alignment horizontal="right" vertical="center"/>
      <protection/>
    </xf>
    <xf numFmtId="192" fontId="16" fillId="0" borderId="0" xfId="21" applyNumberFormat="1" applyFont="1" applyFill="1" applyBorder="1" applyAlignment="1" applyProtection="1">
      <alignment vertical="center"/>
      <protection/>
    </xf>
    <xf numFmtId="188" fontId="16" fillId="0" borderId="0" xfId="0" applyNumberFormat="1" applyFont="1" applyFill="1" applyBorder="1" applyAlignment="1" applyProtection="1">
      <alignment horizontal="center" vertical="center"/>
      <protection/>
    </xf>
    <xf numFmtId="0" fontId="17" fillId="0" borderId="0" xfId="0"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23" fillId="0" borderId="2" xfId="0" applyFont="1" applyFill="1" applyBorder="1" applyAlignment="1" applyProtection="1">
      <alignment horizontal="right" vertical="center"/>
      <protection/>
    </xf>
    <xf numFmtId="0" fontId="23" fillId="0" borderId="3" xfId="0" applyFont="1" applyFill="1" applyBorder="1" applyAlignment="1" applyProtection="1">
      <alignment horizontal="right" vertical="center"/>
      <protection/>
    </xf>
    <xf numFmtId="0" fontId="23" fillId="0" borderId="4" xfId="0" applyFont="1" applyFill="1" applyBorder="1" applyAlignment="1" applyProtection="1">
      <alignment horizontal="right" vertical="center"/>
      <protection/>
    </xf>
    <xf numFmtId="0" fontId="13" fillId="0" borderId="0" xfId="0" applyFont="1" applyFill="1" applyBorder="1" applyAlignment="1" applyProtection="1">
      <alignment horizontal="center" vertical="center"/>
      <protection locked="0"/>
    </xf>
    <xf numFmtId="0" fontId="15" fillId="0" borderId="0" xfId="0" applyFont="1" applyFill="1" applyBorder="1" applyAlignment="1" applyProtection="1">
      <alignment horizontal="left" vertical="center"/>
      <protection locked="0"/>
    </xf>
    <xf numFmtId="0" fontId="15" fillId="0" borderId="0" xfId="0" applyFont="1" applyFill="1" applyBorder="1" applyAlignment="1">
      <alignment horizontal="left" vertical="center"/>
    </xf>
    <xf numFmtId="190" fontId="9" fillId="0" borderId="5" xfId="0" applyNumberFormat="1" applyFont="1" applyFill="1" applyBorder="1" applyAlignment="1">
      <alignment horizontal="center" vertical="center"/>
    </xf>
    <xf numFmtId="190" fontId="9" fillId="0" borderId="5" xfId="0" applyNumberFormat="1" applyFont="1" applyFill="1" applyBorder="1" applyAlignment="1" applyProtection="1">
      <alignment horizontal="center" vertical="center"/>
      <protection locked="0"/>
    </xf>
    <xf numFmtId="0" fontId="9" fillId="0" borderId="5" xfId="0" applyNumberFormat="1" applyFont="1" applyFill="1" applyBorder="1" applyAlignment="1">
      <alignment horizontal="center" vertical="center"/>
    </xf>
    <xf numFmtId="0" fontId="27" fillId="0" borderId="6" xfId="0" applyFont="1" applyBorder="1" applyAlignment="1" applyProtection="1">
      <alignment horizontal="center" vertical="center"/>
      <protection/>
    </xf>
    <xf numFmtId="0" fontId="20" fillId="0" borderId="7" xfId="0" applyFont="1" applyBorder="1" applyAlignment="1" applyProtection="1">
      <alignment horizontal="center" wrapText="1"/>
      <protection/>
    </xf>
    <xf numFmtId="193" fontId="20" fillId="0" borderId="7" xfId="0" applyNumberFormat="1" applyFont="1" applyFill="1" applyBorder="1" applyAlignment="1" applyProtection="1">
      <alignment horizontal="center" wrapText="1"/>
      <protection/>
    </xf>
    <xf numFmtId="188" fontId="20" fillId="0" borderId="7" xfId="0" applyNumberFormat="1" applyFont="1" applyBorder="1" applyAlignment="1" applyProtection="1">
      <alignment horizontal="center" wrapText="1"/>
      <protection/>
    </xf>
    <xf numFmtId="193" fontId="20" fillId="0" borderId="8" xfId="0" applyNumberFormat="1" applyFont="1" applyFill="1" applyBorder="1" applyAlignment="1" applyProtection="1">
      <alignment horizontal="center" wrapText="1"/>
      <protection/>
    </xf>
    <xf numFmtId="190" fontId="13" fillId="0" borderId="0" xfId="0" applyNumberFormat="1" applyFont="1" applyFill="1" applyBorder="1" applyAlignment="1" applyProtection="1">
      <alignment horizontal="center" vertical="center"/>
      <protection locked="0"/>
    </xf>
    <xf numFmtId="190" fontId="10" fillId="0" borderId="0" xfId="0" applyNumberFormat="1" applyFont="1" applyBorder="1" applyAlignment="1" applyProtection="1">
      <alignment horizontal="center" vertical="center"/>
      <protection locked="0"/>
    </xf>
    <xf numFmtId="190" fontId="10" fillId="0" borderId="0" xfId="0" applyNumberFormat="1" applyFont="1" applyAlignment="1" applyProtection="1">
      <alignment horizontal="center" vertical="center"/>
      <protection locked="0"/>
    </xf>
    <xf numFmtId="0" fontId="33" fillId="0" borderId="0" xfId="0" applyFont="1" applyBorder="1" applyAlignment="1" applyProtection="1">
      <alignment horizontal="center" vertical="center"/>
      <protection/>
    </xf>
    <xf numFmtId="0" fontId="33" fillId="2" borderId="5" xfId="0" applyFont="1" applyFill="1" applyBorder="1" applyAlignment="1" applyProtection="1">
      <alignment horizontal="center" vertical="center"/>
      <protection/>
    </xf>
    <xf numFmtId="190" fontId="18" fillId="0" borderId="0" xfId="0" applyNumberFormat="1" applyFont="1" applyFill="1" applyBorder="1" applyAlignment="1" applyProtection="1">
      <alignment horizontal="center" vertical="center"/>
      <protection/>
    </xf>
    <xf numFmtId="3" fontId="33" fillId="2" borderId="9" xfId="0" applyNumberFormat="1" applyFont="1" applyFill="1" applyBorder="1" applyAlignment="1" applyProtection="1">
      <alignment horizontal="center" vertical="center"/>
      <protection/>
    </xf>
    <xf numFmtId="0" fontId="33" fillId="2" borderId="9" xfId="0" applyFont="1" applyFill="1" applyBorder="1" applyAlignment="1" applyProtection="1">
      <alignment horizontal="center" vertical="center"/>
      <protection/>
    </xf>
    <xf numFmtId="193" fontId="33" fillId="2" borderId="9" xfId="0" applyNumberFormat="1" applyFont="1" applyFill="1" applyBorder="1" applyAlignment="1" applyProtection="1">
      <alignment horizontal="center" vertical="center"/>
      <protection/>
    </xf>
    <xf numFmtId="192" fontId="33" fillId="2" borderId="9" xfId="21" applyNumberFormat="1" applyFont="1" applyFill="1" applyBorder="1" applyAlignment="1" applyProtection="1">
      <alignment horizontal="center" vertical="center"/>
      <protection/>
    </xf>
    <xf numFmtId="193" fontId="33" fillId="2" borderId="10" xfId="0" applyNumberFormat="1" applyFont="1" applyFill="1" applyBorder="1" applyAlignment="1" applyProtection="1">
      <alignment horizontal="center" vertical="center"/>
      <protection/>
    </xf>
    <xf numFmtId="0" fontId="33" fillId="2" borderId="11" xfId="0" applyFont="1" applyFill="1" applyBorder="1" applyAlignment="1" applyProtection="1">
      <alignment horizontal="center" vertical="center"/>
      <protection/>
    </xf>
    <xf numFmtId="43" fontId="6" fillId="0" borderId="0" xfId="15" applyFont="1" applyFill="1" applyBorder="1" applyAlignment="1" applyProtection="1">
      <alignment horizontal="left" vertical="center"/>
      <protection/>
    </xf>
    <xf numFmtId="0" fontId="18" fillId="0" borderId="0" xfId="0" applyFont="1" applyFill="1" applyBorder="1" applyAlignment="1" applyProtection="1">
      <alignment horizontal="left" vertical="center"/>
      <protection/>
    </xf>
    <xf numFmtId="0" fontId="10" fillId="0" borderId="0" xfId="0" applyFont="1" applyFill="1" applyBorder="1" applyAlignment="1" applyProtection="1">
      <alignment horizontal="left" vertical="center"/>
      <protection locked="0"/>
    </xf>
    <xf numFmtId="191" fontId="20" fillId="0" borderId="7" xfId="0" applyNumberFormat="1" applyFont="1" applyBorder="1" applyAlignment="1" applyProtection="1">
      <alignment horizontal="center" wrapText="1"/>
      <protection/>
    </xf>
    <xf numFmtId="191" fontId="33" fillId="2" borderId="9" xfId="0" applyNumberFormat="1" applyFont="1" applyFill="1" applyBorder="1" applyAlignment="1" applyProtection="1">
      <alignment horizontal="center" vertical="center"/>
      <protection/>
    </xf>
    <xf numFmtId="191" fontId="16" fillId="0" borderId="0" xfId="0" applyNumberFormat="1" applyFont="1" applyFill="1" applyBorder="1" applyAlignment="1" applyProtection="1">
      <alignment vertical="center"/>
      <protection/>
    </xf>
    <xf numFmtId="191" fontId="10" fillId="0" borderId="0" xfId="0" applyNumberFormat="1" applyFont="1" applyBorder="1" applyAlignment="1" applyProtection="1">
      <alignment vertical="center"/>
      <protection locked="0"/>
    </xf>
    <xf numFmtId="191" fontId="10" fillId="0" borderId="0" xfId="0" applyNumberFormat="1" applyFont="1" applyAlignment="1" applyProtection="1">
      <alignment vertical="center"/>
      <protection locked="0"/>
    </xf>
    <xf numFmtId="191" fontId="6" fillId="0" borderId="0" xfId="0" applyNumberFormat="1" applyFont="1" applyFill="1" applyBorder="1" applyAlignment="1" applyProtection="1">
      <alignment horizontal="right" vertical="center"/>
      <protection/>
    </xf>
    <xf numFmtId="191" fontId="20" fillId="0" borderId="7" xfId="0" applyNumberFormat="1" applyFont="1" applyFill="1" applyBorder="1" applyAlignment="1" applyProtection="1">
      <alignment horizontal="center" wrapText="1"/>
      <protection/>
    </xf>
    <xf numFmtId="191" fontId="13" fillId="0" borderId="0" xfId="0" applyNumberFormat="1" applyFont="1" applyFill="1" applyBorder="1" applyAlignment="1" applyProtection="1">
      <alignment vertical="center"/>
      <protection locked="0"/>
    </xf>
    <xf numFmtId="191" fontId="13" fillId="0" borderId="0" xfId="0" applyNumberFormat="1" applyFont="1" applyFill="1" applyAlignment="1" applyProtection="1">
      <alignment vertical="center"/>
      <protection locked="0"/>
    </xf>
    <xf numFmtId="191" fontId="6" fillId="0" borderId="0" xfId="0" applyNumberFormat="1" applyFont="1" applyFill="1" applyBorder="1" applyAlignment="1" applyProtection="1">
      <alignment vertical="center"/>
      <protection locked="0"/>
    </xf>
    <xf numFmtId="191" fontId="16" fillId="0" borderId="0" xfId="0" applyNumberFormat="1" applyFont="1" applyFill="1" applyBorder="1" applyAlignment="1" applyProtection="1">
      <alignment horizontal="right" vertical="center"/>
      <protection/>
    </xf>
    <xf numFmtId="191" fontId="10" fillId="0" borderId="0" xfId="0" applyNumberFormat="1" applyFont="1" applyAlignment="1" applyProtection="1">
      <alignment horizontal="right" vertical="center"/>
      <protection locked="0"/>
    </xf>
    <xf numFmtId="188" fontId="33" fillId="2" borderId="9" xfId="0" applyNumberFormat="1" applyFont="1" applyFill="1" applyBorder="1" applyAlignment="1" applyProtection="1">
      <alignment horizontal="right" vertical="center"/>
      <protection/>
    </xf>
    <xf numFmtId="188" fontId="10" fillId="0" borderId="0" xfId="0" applyNumberFormat="1" applyFont="1" applyBorder="1" applyAlignment="1" applyProtection="1">
      <alignment horizontal="right" vertical="center"/>
      <protection locked="0"/>
    </xf>
    <xf numFmtId="188" fontId="10" fillId="0" borderId="0" xfId="0" applyNumberFormat="1" applyFont="1" applyAlignment="1" applyProtection="1">
      <alignment horizontal="right" vertical="center"/>
      <protection locked="0"/>
    </xf>
    <xf numFmtId="188" fontId="6" fillId="0" borderId="0" xfId="0" applyNumberFormat="1" applyFont="1" applyFill="1" applyBorder="1" applyAlignment="1" applyProtection="1">
      <alignment horizontal="right" vertical="center"/>
      <protection locked="0"/>
    </xf>
    <xf numFmtId="188" fontId="20" fillId="0" borderId="7" xfId="0" applyNumberFormat="1" applyFont="1" applyFill="1" applyBorder="1" applyAlignment="1" applyProtection="1">
      <alignment horizontal="center" wrapText="1"/>
      <protection/>
    </xf>
    <xf numFmtId="193" fontId="6" fillId="0" borderId="0" xfId="0" applyNumberFormat="1" applyFont="1" applyFill="1" applyBorder="1" applyAlignment="1" applyProtection="1">
      <alignment vertical="center"/>
      <protection locked="0"/>
    </xf>
    <xf numFmtId="191" fontId="12" fillId="0" borderId="0" xfId="0" applyNumberFormat="1" applyFont="1" applyFill="1" applyBorder="1" applyAlignment="1" applyProtection="1">
      <alignment horizontal="right" vertical="center"/>
      <protection/>
    </xf>
    <xf numFmtId="188" fontId="12" fillId="0" borderId="0" xfId="0" applyNumberFormat="1" applyFont="1" applyFill="1" applyBorder="1" applyAlignment="1" applyProtection="1">
      <alignment horizontal="right" vertical="center"/>
      <protection locked="0"/>
    </xf>
    <xf numFmtId="188" fontId="13" fillId="0" borderId="0" xfId="0" applyNumberFormat="1" applyFont="1" applyBorder="1" applyAlignment="1" applyProtection="1">
      <alignment horizontal="right" vertical="center"/>
      <protection locked="0"/>
    </xf>
    <xf numFmtId="188" fontId="13" fillId="0" borderId="0" xfId="0" applyNumberFormat="1" applyFont="1" applyAlignment="1" applyProtection="1">
      <alignment horizontal="right" vertical="center"/>
      <protection locked="0"/>
    </xf>
    <xf numFmtId="0" fontId="15" fillId="0" borderId="0" xfId="0" applyFont="1" applyFill="1" applyBorder="1" applyAlignment="1">
      <alignment horizontal="center" vertical="center"/>
    </xf>
    <xf numFmtId="0" fontId="18" fillId="0" borderId="0" xfId="0" applyFont="1" applyFill="1" applyBorder="1" applyAlignment="1" applyProtection="1">
      <alignment horizontal="center" vertical="center"/>
      <protection/>
    </xf>
    <xf numFmtId="0" fontId="23" fillId="0" borderId="0" xfId="0" applyFont="1" applyFill="1" applyBorder="1" applyAlignment="1" applyProtection="1">
      <alignment horizontal="right" vertical="center"/>
      <protection/>
    </xf>
    <xf numFmtId="190" fontId="9" fillId="0" borderId="5" xfId="0" applyNumberFormat="1" applyFont="1" applyFill="1" applyBorder="1" applyAlignment="1" applyProtection="1">
      <alignment horizontal="center" vertical="center"/>
      <protection/>
    </xf>
    <xf numFmtId="0" fontId="9" fillId="0" borderId="12" xfId="0" applyNumberFormat="1" applyFont="1" applyFill="1" applyBorder="1" applyAlignment="1" applyProtection="1">
      <alignment horizontal="left" vertical="center"/>
      <protection locked="0"/>
    </xf>
    <xf numFmtId="0" fontId="9" fillId="0" borderId="12" xfId="0" applyNumberFormat="1" applyFont="1" applyFill="1" applyBorder="1" applyAlignment="1">
      <alignment horizontal="left" vertical="center"/>
    </xf>
    <xf numFmtId="3" fontId="33" fillId="2" borderId="13" xfId="0" applyNumberFormat="1" applyFont="1" applyFill="1" applyBorder="1" applyAlignment="1" applyProtection="1">
      <alignment horizontal="center" vertical="center"/>
      <protection/>
    </xf>
    <xf numFmtId="0" fontId="33" fillId="2" borderId="13" xfId="0" applyFont="1" applyFill="1" applyBorder="1" applyAlignment="1" applyProtection="1">
      <alignment horizontal="center" vertical="center"/>
      <protection/>
    </xf>
    <xf numFmtId="185" fontId="33" fillId="2" borderId="13" xfId="0" applyNumberFormat="1" applyFont="1" applyFill="1" applyBorder="1" applyAlignment="1" applyProtection="1">
      <alignment horizontal="center" vertical="center"/>
      <protection/>
    </xf>
    <xf numFmtId="188" fontId="33" fillId="2" borderId="13" xfId="0" applyNumberFormat="1" applyFont="1" applyFill="1" applyBorder="1" applyAlignment="1" applyProtection="1">
      <alignment horizontal="center" vertical="center"/>
      <protection/>
    </xf>
    <xf numFmtId="193" fontId="33" fillId="2" borderId="13" xfId="0" applyNumberFormat="1" applyFont="1" applyFill="1" applyBorder="1" applyAlignment="1" applyProtection="1">
      <alignment horizontal="center" vertical="center"/>
      <protection/>
    </xf>
    <xf numFmtId="192" fontId="33" fillId="2" borderId="13" xfId="21" applyNumberFormat="1" applyFont="1" applyFill="1" applyBorder="1" applyAlignment="1" applyProtection="1">
      <alignment horizontal="center" vertical="center"/>
      <protection/>
    </xf>
    <xf numFmtId="190" fontId="9" fillId="0" borderId="14" xfId="0" applyNumberFormat="1" applyFont="1" applyFill="1" applyBorder="1" applyAlignment="1" applyProtection="1">
      <alignment horizontal="center" vertical="center"/>
      <protection locked="0"/>
    </xf>
    <xf numFmtId="193" fontId="9" fillId="0" borderId="15" xfId="21" applyNumberFormat="1"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5" fillId="0" borderId="0" xfId="0" applyFont="1" applyFill="1" applyBorder="1" applyAlignment="1" applyProtection="1">
      <alignment vertical="center"/>
      <protection locked="0"/>
    </xf>
    <xf numFmtId="0" fontId="15" fillId="0" borderId="0" xfId="0" applyFont="1" applyFill="1" applyBorder="1" applyAlignment="1">
      <alignment vertical="center"/>
    </xf>
    <xf numFmtId="0" fontId="9" fillId="0" borderId="5" xfId="0" applyNumberFormat="1" applyFont="1" applyFill="1" applyBorder="1" applyAlignment="1" applyProtection="1">
      <alignment horizontal="left" vertical="center"/>
      <protection locked="0"/>
    </xf>
    <xf numFmtId="0" fontId="9" fillId="0" borderId="5" xfId="0" applyNumberFormat="1" applyFont="1" applyFill="1" applyBorder="1" applyAlignment="1" applyProtection="1">
      <alignment horizontal="center" vertical="center"/>
      <protection locked="0"/>
    </xf>
    <xf numFmtId="193" fontId="9" fillId="0" borderId="5" xfId="21" applyNumberFormat="1" applyFont="1" applyFill="1" applyBorder="1" applyAlignment="1" applyProtection="1">
      <alignment vertical="center"/>
      <protection/>
    </xf>
    <xf numFmtId="193" fontId="9" fillId="0" borderId="5" xfId="15" applyNumberFormat="1" applyFont="1" applyFill="1" applyBorder="1" applyAlignment="1">
      <alignment vertical="center"/>
    </xf>
    <xf numFmtId="0" fontId="9" fillId="0" borderId="5" xfId="0" applyNumberFormat="1" applyFont="1" applyFill="1" applyBorder="1" applyAlignment="1">
      <alignment horizontal="left" vertical="center"/>
    </xf>
    <xf numFmtId="0" fontId="9" fillId="0" borderId="5" xfId="0" applyNumberFormat="1" applyFont="1" applyFill="1" applyBorder="1" applyAlignment="1" applyProtection="1">
      <alignment horizontal="left" vertical="center"/>
      <protection/>
    </xf>
    <xf numFmtId="0" fontId="9" fillId="0" borderId="5" xfId="0" applyNumberFormat="1" applyFont="1" applyFill="1" applyBorder="1" applyAlignment="1" applyProtection="1">
      <alignment horizontal="center" vertical="center"/>
      <protection/>
    </xf>
    <xf numFmtId="193" fontId="9" fillId="0" borderId="5" xfId="0" applyNumberFormat="1" applyFont="1" applyFill="1" applyBorder="1" applyAlignment="1" applyProtection="1">
      <alignment vertical="center"/>
      <protection/>
    </xf>
    <xf numFmtId="193" fontId="9" fillId="0" borderId="15" xfId="15" applyNumberFormat="1" applyFont="1" applyFill="1" applyBorder="1" applyAlignment="1">
      <alignment vertical="center"/>
    </xf>
    <xf numFmtId="193" fontId="9" fillId="0" borderId="15" xfId="0" applyNumberFormat="1" applyFont="1" applyFill="1" applyBorder="1" applyAlignment="1" applyProtection="1">
      <alignment vertical="center"/>
      <protection/>
    </xf>
    <xf numFmtId="193" fontId="9" fillId="0" borderId="15" xfId="15" applyNumberFormat="1" applyFont="1" applyFill="1" applyBorder="1" applyAlignment="1" applyProtection="1">
      <alignment vertical="center"/>
      <protection locked="0"/>
    </xf>
    <xf numFmtId="193" fontId="9" fillId="0" borderId="15" xfId="0" applyNumberFormat="1" applyFont="1" applyFill="1" applyBorder="1" applyAlignment="1">
      <alignment vertical="center"/>
    </xf>
    <xf numFmtId="0" fontId="9" fillId="0" borderId="12" xfId="0" applyNumberFormat="1" applyFont="1" applyFill="1" applyBorder="1" applyAlignment="1" applyProtection="1">
      <alignment horizontal="left" vertical="center"/>
      <protection/>
    </xf>
    <xf numFmtId="0" fontId="9" fillId="0" borderId="16" xfId="0" applyNumberFormat="1" applyFont="1" applyFill="1" applyBorder="1" applyAlignment="1" applyProtection="1">
      <alignment horizontal="left" vertical="center"/>
      <protection locked="0"/>
    </xf>
    <xf numFmtId="0" fontId="9" fillId="0" borderId="14" xfId="0" applyNumberFormat="1" applyFont="1" applyFill="1" applyBorder="1" applyAlignment="1" applyProtection="1">
      <alignment horizontal="left" vertical="center"/>
      <protection locked="0"/>
    </xf>
    <xf numFmtId="0" fontId="9" fillId="0" borderId="14" xfId="0" applyNumberFormat="1" applyFont="1" applyFill="1" applyBorder="1" applyAlignment="1" applyProtection="1">
      <alignment horizontal="center" vertical="center"/>
      <protection locked="0"/>
    </xf>
    <xf numFmtId="193" fontId="9" fillId="0" borderId="14" xfId="21" applyNumberFormat="1" applyFont="1" applyFill="1" applyBorder="1" applyAlignment="1" applyProtection="1">
      <alignment vertical="center"/>
      <protection/>
    </xf>
    <xf numFmtId="0" fontId="9" fillId="0" borderId="17" xfId="0" applyNumberFormat="1" applyFont="1" applyFill="1" applyBorder="1" applyAlignment="1" applyProtection="1">
      <alignment horizontal="left" vertical="center"/>
      <protection locked="0"/>
    </xf>
    <xf numFmtId="190" fontId="9" fillId="0" borderId="13" xfId="0" applyNumberFormat="1" applyFont="1" applyFill="1" applyBorder="1" applyAlignment="1" applyProtection="1">
      <alignment horizontal="center" vertical="center"/>
      <protection locked="0"/>
    </xf>
    <xf numFmtId="0" fontId="9" fillId="0" borderId="18" xfId="0" applyNumberFormat="1" applyFont="1" applyFill="1" applyBorder="1" applyAlignment="1">
      <alignment horizontal="left" vertical="center"/>
    </xf>
    <xf numFmtId="190" fontId="9" fillId="0" borderId="19" xfId="0" applyNumberFormat="1" applyFont="1" applyFill="1" applyBorder="1" applyAlignment="1">
      <alignment horizontal="center" vertical="center"/>
    </xf>
    <xf numFmtId="0" fontId="9" fillId="0" borderId="19" xfId="0" applyNumberFormat="1" applyFont="1" applyFill="1" applyBorder="1" applyAlignment="1">
      <alignment horizontal="left" vertical="center"/>
    </xf>
    <xf numFmtId="0" fontId="9" fillId="0" borderId="19" xfId="0" applyNumberFormat="1" applyFont="1" applyFill="1" applyBorder="1" applyAlignment="1">
      <alignment horizontal="center" vertical="center"/>
    </xf>
    <xf numFmtId="193" fontId="9" fillId="0" borderId="19" xfId="15" applyNumberFormat="1" applyFont="1" applyFill="1" applyBorder="1" applyAlignment="1">
      <alignment vertical="center"/>
    </xf>
    <xf numFmtId="190" fontId="20" fillId="0" borderId="20" xfId="0" applyNumberFormat="1" applyFont="1" applyFill="1" applyBorder="1" applyAlignment="1" applyProtection="1">
      <alignment horizontal="center" vertical="center" wrapText="1"/>
      <protection/>
    </xf>
    <xf numFmtId="191" fontId="9" fillId="0" borderId="5" xfId="15" applyNumberFormat="1" applyFont="1" applyFill="1" applyBorder="1" applyAlignment="1">
      <alignment vertical="center"/>
    </xf>
    <xf numFmtId="188" fontId="9" fillId="0" borderId="5" xfId="15" applyNumberFormat="1" applyFont="1" applyFill="1" applyBorder="1" applyAlignment="1">
      <alignment vertical="center"/>
    </xf>
    <xf numFmtId="192" fontId="9" fillId="0" borderId="5" xfId="0" applyNumberFormat="1" applyFont="1" applyFill="1" applyBorder="1" applyAlignment="1" applyProtection="1">
      <alignment vertical="center"/>
      <protection/>
    </xf>
    <xf numFmtId="191" fontId="9" fillId="0" borderId="5" xfId="15" applyNumberFormat="1" applyFont="1" applyFill="1" applyBorder="1" applyAlignment="1" applyProtection="1">
      <alignment vertical="center"/>
      <protection locked="0"/>
    </xf>
    <xf numFmtId="188" fontId="9" fillId="0" borderId="5" xfId="15" applyNumberFormat="1" applyFont="1" applyFill="1" applyBorder="1" applyAlignment="1" applyProtection="1">
      <alignment vertical="center"/>
      <protection locked="0"/>
    </xf>
    <xf numFmtId="191" fontId="9" fillId="0" borderId="5" xfId="15" applyNumberFormat="1" applyFont="1" applyFill="1" applyBorder="1" applyAlignment="1" applyProtection="1">
      <alignment vertical="center"/>
      <protection/>
    </xf>
    <xf numFmtId="188" fontId="9" fillId="0" borderId="5" xfId="15" applyNumberFormat="1" applyFont="1" applyFill="1" applyBorder="1" applyAlignment="1" applyProtection="1">
      <alignment vertical="center"/>
      <protection/>
    </xf>
    <xf numFmtId="188" fontId="9" fillId="0" borderId="5" xfId="21" applyNumberFormat="1" applyFont="1" applyFill="1" applyBorder="1" applyAlignment="1" applyProtection="1">
      <alignment vertical="center"/>
      <protection/>
    </xf>
    <xf numFmtId="191" fontId="9" fillId="0" borderId="5" xfId="0" applyNumberFormat="1" applyFont="1" applyFill="1" applyBorder="1" applyAlignment="1">
      <alignment vertical="center"/>
    </xf>
    <xf numFmtId="188" fontId="9" fillId="0" borderId="5" xfId="0" applyNumberFormat="1" applyFont="1" applyFill="1" applyBorder="1" applyAlignment="1">
      <alignment vertical="center"/>
    </xf>
    <xf numFmtId="191" fontId="9" fillId="0" borderId="5" xfId="0" applyNumberFormat="1" applyFont="1" applyFill="1" applyBorder="1" applyAlignment="1" applyProtection="1">
      <alignment vertical="center"/>
      <protection/>
    </xf>
    <xf numFmtId="188" fontId="9" fillId="0" borderId="5" xfId="0" applyNumberFormat="1" applyFont="1" applyFill="1" applyBorder="1" applyAlignment="1" applyProtection="1">
      <alignment vertical="center"/>
      <protection/>
    </xf>
    <xf numFmtId="0" fontId="9" fillId="0" borderId="21" xfId="0" applyNumberFormat="1" applyFont="1" applyFill="1" applyBorder="1" applyAlignment="1">
      <alignment horizontal="left" vertical="center"/>
    </xf>
    <xf numFmtId="190" fontId="9" fillId="0" borderId="22" xfId="0" applyNumberFormat="1" applyFont="1" applyFill="1" applyBorder="1" applyAlignment="1">
      <alignment horizontal="center" vertical="center"/>
    </xf>
    <xf numFmtId="0" fontId="9" fillId="0" borderId="22" xfId="0" applyNumberFormat="1" applyFont="1" applyFill="1" applyBorder="1" applyAlignment="1">
      <alignment horizontal="left" vertical="center"/>
    </xf>
    <xf numFmtId="0" fontId="9" fillId="0" borderId="22" xfId="0" applyNumberFormat="1" applyFont="1" applyFill="1" applyBorder="1" applyAlignment="1">
      <alignment horizontal="center" vertical="center"/>
    </xf>
    <xf numFmtId="191" fontId="9" fillId="0" borderId="22" xfId="15" applyNumberFormat="1" applyFont="1" applyFill="1" applyBorder="1" applyAlignment="1">
      <alignment vertical="center"/>
    </xf>
    <xf numFmtId="188" fontId="9" fillId="0" borderId="22" xfId="15" applyNumberFormat="1" applyFont="1" applyFill="1" applyBorder="1" applyAlignment="1">
      <alignment vertical="center"/>
    </xf>
    <xf numFmtId="193" fontId="9" fillId="0" borderId="22" xfId="15" applyNumberFormat="1" applyFont="1" applyFill="1" applyBorder="1" applyAlignment="1">
      <alignment vertical="center"/>
    </xf>
    <xf numFmtId="192" fontId="9" fillId="0" borderId="22" xfId="0" applyNumberFormat="1" applyFont="1" applyFill="1" applyBorder="1" applyAlignment="1" applyProtection="1">
      <alignment vertical="center"/>
      <protection/>
    </xf>
    <xf numFmtId="193" fontId="9" fillId="0" borderId="23" xfId="15" applyNumberFormat="1" applyFont="1" applyFill="1" applyBorder="1" applyAlignment="1">
      <alignment vertical="center"/>
    </xf>
    <xf numFmtId="0" fontId="9" fillId="0" borderId="14" xfId="0" applyNumberFormat="1" applyFont="1" applyFill="1" applyBorder="1" applyAlignment="1" applyProtection="1">
      <alignment horizontal="left" vertical="center"/>
      <protection/>
    </xf>
    <xf numFmtId="0" fontId="9" fillId="0" borderId="14" xfId="0" applyNumberFormat="1" applyFont="1" applyFill="1" applyBorder="1" applyAlignment="1" applyProtection="1">
      <alignment horizontal="center" vertical="center"/>
      <protection/>
    </xf>
    <xf numFmtId="191" fontId="9" fillId="0" borderId="14" xfId="0" applyNumberFormat="1" applyFont="1" applyFill="1" applyBorder="1" applyAlignment="1" applyProtection="1">
      <alignment vertical="center"/>
      <protection/>
    </xf>
    <xf numFmtId="188" fontId="9" fillId="0" borderId="14" xfId="0" applyNumberFormat="1" applyFont="1" applyFill="1" applyBorder="1" applyAlignment="1" applyProtection="1">
      <alignment vertical="center"/>
      <protection/>
    </xf>
    <xf numFmtId="193" fontId="9" fillId="0" borderId="14" xfId="0" applyNumberFormat="1" applyFont="1" applyFill="1" applyBorder="1" applyAlignment="1" applyProtection="1">
      <alignment vertical="center"/>
      <protection/>
    </xf>
    <xf numFmtId="192" fontId="9" fillId="0" borderId="14" xfId="0" applyNumberFormat="1" applyFont="1" applyFill="1" applyBorder="1" applyAlignment="1" applyProtection="1">
      <alignment vertical="center"/>
      <protection/>
    </xf>
    <xf numFmtId="193" fontId="9" fillId="0" borderId="24" xfId="0" applyNumberFormat="1" applyFont="1" applyFill="1" applyBorder="1" applyAlignment="1" applyProtection="1">
      <alignment vertical="center"/>
      <protection/>
    </xf>
    <xf numFmtId="0" fontId="9" fillId="0" borderId="13" xfId="0" applyNumberFormat="1" applyFont="1" applyFill="1" applyBorder="1" applyAlignment="1" applyProtection="1">
      <alignment horizontal="left" vertical="center"/>
      <protection locked="0"/>
    </xf>
    <xf numFmtId="0" fontId="9" fillId="0" borderId="13" xfId="0" applyNumberFormat="1" applyFont="1" applyFill="1" applyBorder="1" applyAlignment="1" applyProtection="1">
      <alignment horizontal="center" vertical="center"/>
      <protection locked="0"/>
    </xf>
    <xf numFmtId="191" fontId="9" fillId="0" borderId="13" xfId="15" applyNumberFormat="1" applyFont="1" applyFill="1" applyBorder="1" applyAlignment="1" applyProtection="1">
      <alignment vertical="center"/>
      <protection locked="0"/>
    </xf>
    <xf numFmtId="188" fontId="9" fillId="0" borderId="13" xfId="15" applyNumberFormat="1" applyFont="1" applyFill="1" applyBorder="1" applyAlignment="1" applyProtection="1">
      <alignment vertical="center"/>
      <protection locked="0"/>
    </xf>
    <xf numFmtId="191" fontId="9" fillId="0" borderId="13" xfId="15" applyNumberFormat="1" applyFont="1" applyFill="1" applyBorder="1" applyAlignment="1" applyProtection="1">
      <alignment vertical="center"/>
      <protection/>
    </xf>
    <xf numFmtId="188" fontId="9" fillId="0" borderId="13" xfId="15" applyNumberFormat="1" applyFont="1" applyFill="1" applyBorder="1" applyAlignment="1" applyProtection="1">
      <alignment vertical="center"/>
      <protection/>
    </xf>
    <xf numFmtId="188" fontId="9" fillId="0" borderId="13" xfId="21" applyNumberFormat="1" applyFont="1" applyFill="1" applyBorder="1" applyAlignment="1" applyProtection="1">
      <alignment vertical="center"/>
      <protection/>
    </xf>
    <xf numFmtId="193" fontId="9" fillId="0" borderId="13" xfId="21" applyNumberFormat="1" applyFont="1" applyFill="1" applyBorder="1" applyAlignment="1" applyProtection="1">
      <alignment vertical="center"/>
      <protection/>
    </xf>
    <xf numFmtId="192" fontId="9" fillId="0" borderId="13" xfId="0" applyNumberFormat="1" applyFont="1" applyFill="1" applyBorder="1" applyAlignment="1" applyProtection="1">
      <alignment vertical="center"/>
      <protection/>
    </xf>
    <xf numFmtId="188" fontId="9" fillId="0" borderId="13" xfId="0" applyNumberFormat="1" applyFont="1" applyFill="1" applyBorder="1" applyAlignment="1">
      <alignment vertical="center"/>
    </xf>
    <xf numFmtId="193" fontId="9" fillId="0" borderId="25" xfId="21" applyNumberFormat="1" applyFont="1" applyFill="1" applyBorder="1" applyAlignment="1" applyProtection="1">
      <alignment vertical="center"/>
      <protection/>
    </xf>
    <xf numFmtId="191" fontId="9" fillId="0" borderId="19" xfId="15" applyNumberFormat="1" applyFont="1" applyFill="1" applyBorder="1" applyAlignment="1">
      <alignment vertical="center"/>
    </xf>
    <xf numFmtId="188" fontId="9" fillId="0" borderId="19" xfId="15" applyNumberFormat="1" applyFont="1" applyFill="1" applyBorder="1" applyAlignment="1">
      <alignment vertical="center"/>
    </xf>
    <xf numFmtId="192" fontId="9" fillId="0" borderId="19" xfId="0" applyNumberFormat="1" applyFont="1" applyFill="1" applyBorder="1" applyAlignment="1" applyProtection="1">
      <alignment vertical="center"/>
      <protection/>
    </xf>
    <xf numFmtId="191" fontId="9" fillId="0" borderId="19" xfId="0" applyNumberFormat="1" applyFont="1" applyFill="1" applyBorder="1" applyAlignment="1">
      <alignment vertical="center"/>
    </xf>
    <xf numFmtId="188" fontId="9" fillId="0" borderId="19" xfId="0" applyNumberFormat="1" applyFont="1" applyFill="1" applyBorder="1" applyAlignment="1">
      <alignment vertical="center"/>
    </xf>
    <xf numFmtId="193" fontId="9" fillId="0" borderId="26" xfId="0" applyNumberFormat="1" applyFont="1" applyFill="1" applyBorder="1" applyAlignment="1">
      <alignment vertical="center"/>
    </xf>
    <xf numFmtId="191" fontId="9" fillId="0" borderId="14" xfId="15" applyNumberFormat="1" applyFont="1" applyFill="1" applyBorder="1" applyAlignment="1" applyProtection="1">
      <alignment vertical="center"/>
      <protection locked="0"/>
    </xf>
    <xf numFmtId="188" fontId="9" fillId="0" borderId="14" xfId="15" applyNumberFormat="1" applyFont="1" applyFill="1" applyBorder="1" applyAlignment="1" applyProtection="1">
      <alignment vertical="center"/>
      <protection locked="0"/>
    </xf>
    <xf numFmtId="191" fontId="9" fillId="0" borderId="14" xfId="15" applyNumberFormat="1" applyFont="1" applyFill="1" applyBorder="1" applyAlignment="1" applyProtection="1">
      <alignment vertical="center"/>
      <protection/>
    </xf>
    <xf numFmtId="188" fontId="9" fillId="0" borderId="14" xfId="15" applyNumberFormat="1" applyFont="1" applyFill="1" applyBorder="1" applyAlignment="1" applyProtection="1">
      <alignment vertical="center"/>
      <protection/>
    </xf>
    <xf numFmtId="188" fontId="9" fillId="0" borderId="14" xfId="21" applyNumberFormat="1" applyFont="1" applyFill="1" applyBorder="1" applyAlignment="1" applyProtection="1">
      <alignment vertical="center"/>
      <protection/>
    </xf>
    <xf numFmtId="193" fontId="9" fillId="0" borderId="24" xfId="15" applyNumberFormat="1" applyFont="1" applyFill="1" applyBorder="1" applyAlignment="1" applyProtection="1">
      <alignment vertical="center"/>
      <protection locked="0"/>
    </xf>
    <xf numFmtId="0" fontId="20" fillId="0" borderId="20" xfId="0" applyFont="1" applyFill="1" applyBorder="1" applyAlignment="1" applyProtection="1">
      <alignment horizontal="center" vertical="center" wrapText="1"/>
      <protection/>
    </xf>
    <xf numFmtId="0" fontId="20" fillId="0" borderId="7" xfId="0" applyFont="1" applyFill="1" applyBorder="1" applyAlignment="1" applyProtection="1">
      <alignment horizontal="center" vertical="center"/>
      <protection/>
    </xf>
    <xf numFmtId="185" fontId="20" fillId="0" borderId="20" xfId="0" applyNumberFormat="1" applyFont="1" applyFill="1" applyBorder="1" applyAlignment="1" applyProtection="1">
      <alignment horizontal="center" vertical="center" wrapText="1"/>
      <protection/>
    </xf>
    <xf numFmtId="193" fontId="20" fillId="0" borderId="20" xfId="0" applyNumberFormat="1" applyFont="1" applyFill="1" applyBorder="1" applyAlignment="1" applyProtection="1">
      <alignment horizontal="center" vertical="center" wrapText="1"/>
      <protection/>
    </xf>
    <xf numFmtId="0" fontId="35" fillId="2" borderId="0" xfId="0" applyFont="1" applyFill="1" applyBorder="1" applyAlignment="1" applyProtection="1">
      <alignment horizontal="center" vertical="center"/>
      <protection/>
    </xf>
    <xf numFmtId="0" fontId="0" fillId="0" borderId="0" xfId="0" applyAlignment="1">
      <alignment/>
    </xf>
    <xf numFmtId="0" fontId="20" fillId="0" borderId="7" xfId="0" applyFont="1" applyFill="1" applyBorder="1" applyAlignment="1" applyProtection="1">
      <alignment horizontal="center" vertical="center" wrapText="1"/>
      <protection/>
    </xf>
    <xf numFmtId="193" fontId="20" fillId="0" borderId="27" xfId="0" applyNumberFormat="1" applyFont="1" applyFill="1" applyBorder="1" applyAlignment="1" applyProtection="1">
      <alignment horizontal="center" vertical="center" wrapText="1"/>
      <protection/>
    </xf>
    <xf numFmtId="43" fontId="20" fillId="0" borderId="20" xfId="15" applyFont="1" applyFill="1" applyBorder="1" applyAlignment="1" applyProtection="1">
      <alignment horizontal="center" vertical="center"/>
      <protection/>
    </xf>
    <xf numFmtId="43" fontId="20" fillId="0" borderId="7" xfId="15" applyFont="1" applyFill="1" applyBorder="1" applyAlignment="1" applyProtection="1">
      <alignment horizontal="center" vertical="center"/>
      <protection/>
    </xf>
    <xf numFmtId="190" fontId="20" fillId="0" borderId="7" xfId="0" applyNumberFormat="1" applyFont="1" applyFill="1" applyBorder="1" applyAlignment="1" applyProtection="1">
      <alignment horizontal="center" vertical="center" wrapText="1"/>
      <protection/>
    </xf>
    <xf numFmtId="0" fontId="15" fillId="0" borderId="0" xfId="0" applyFont="1" applyFill="1" applyBorder="1" applyAlignment="1" applyProtection="1">
      <alignment horizontal="left" vertical="center"/>
      <protection locked="0"/>
    </xf>
    <xf numFmtId="0" fontId="15" fillId="0" borderId="0" xfId="0" applyFont="1" applyFill="1" applyBorder="1" applyAlignment="1">
      <alignment horizontal="left" vertical="center"/>
    </xf>
    <xf numFmtId="0" fontId="33" fillId="2" borderId="28" xfId="0" applyFont="1" applyFill="1" applyBorder="1" applyAlignment="1">
      <alignment horizontal="center" vertical="center"/>
    </xf>
    <xf numFmtId="0" fontId="34" fillId="0" borderId="29" xfId="0"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19"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9" fillId="0" borderId="0" xfId="0" applyFont="1" applyAlignment="1">
      <alignment horizontal="right" vertical="center" wrapText="1"/>
    </xf>
    <xf numFmtId="0" fontId="14" fillId="0" borderId="0" xfId="0" applyFont="1" applyBorder="1" applyAlignment="1" applyProtection="1">
      <alignment horizontal="right" vertical="center" wrapText="1"/>
      <protection locked="0"/>
    </xf>
    <xf numFmtId="193" fontId="11" fillId="0" borderId="0" xfId="0" applyNumberFormat="1" applyFont="1" applyBorder="1" applyAlignment="1" applyProtection="1">
      <alignment horizontal="right" vertical="center" wrapText="1"/>
      <protection locked="0"/>
    </xf>
    <xf numFmtId="0" fontId="36" fillId="2" borderId="0" xfId="0" applyFont="1" applyFill="1" applyBorder="1" applyAlignment="1" applyProtection="1">
      <alignment horizontal="center" vertical="center"/>
      <protection/>
    </xf>
    <xf numFmtId="43" fontId="20" fillId="0" borderId="31" xfId="15" applyFont="1" applyFill="1" applyBorder="1" applyAlignment="1" applyProtection="1">
      <alignment horizontal="center" vertical="center"/>
      <protection/>
    </xf>
    <xf numFmtId="43" fontId="20" fillId="0" borderId="32" xfId="15" applyFont="1" applyFill="1" applyBorder="1" applyAlignment="1" applyProtection="1">
      <alignment horizontal="center" vertical="center"/>
      <protection/>
    </xf>
    <xf numFmtId="0" fontId="33" fillId="2" borderId="2" xfId="0" applyFont="1" applyFill="1" applyBorder="1" applyAlignment="1">
      <alignment horizontal="center" vertical="center"/>
    </xf>
    <xf numFmtId="0" fontId="34" fillId="0" borderId="33" xfId="0" applyFont="1" applyBorder="1" applyAlignment="1">
      <alignment horizontal="center" vertical="center"/>
    </xf>
    <xf numFmtId="0" fontId="33" fillId="2" borderId="13" xfId="0" applyFont="1" applyFill="1" applyBorder="1" applyAlignment="1">
      <alignment horizontal="right" vertical="center"/>
    </xf>
    <xf numFmtId="0" fontId="34" fillId="0" borderId="13" xfId="0" applyFont="1" applyBorder="1" applyAlignment="1">
      <alignment horizontal="righ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Box 1"/>
        <xdr:cNvSpPr txBox="1">
          <a:spLocks noChangeArrowheads="1"/>
        </xdr:cNvSpPr>
      </xdr:nvSpPr>
      <xdr:spPr>
        <a:xfrm>
          <a:off x="0" y="0"/>
          <a:ext cx="178689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2" name="TextBox 2"/>
        <xdr:cNvSpPr txBox="1">
          <a:spLocks noChangeArrowheads="1"/>
        </xdr:cNvSpPr>
      </xdr:nvSpPr>
      <xdr:spPr>
        <a:xfrm>
          <a:off x="15125700" y="0"/>
          <a:ext cx="273367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1133475</xdr:rowOff>
    </xdr:to>
    <xdr:sp>
      <xdr:nvSpPr>
        <xdr:cNvPr id="3" name="TextBox 5"/>
        <xdr:cNvSpPr txBox="1">
          <a:spLocks noChangeArrowheads="1"/>
        </xdr:cNvSpPr>
      </xdr:nvSpPr>
      <xdr:spPr>
        <a:xfrm>
          <a:off x="19050" y="38100"/>
          <a:ext cx="17849850" cy="1095375"/>
        </a:xfrm>
        <a:prstGeom prst="rect">
          <a:avLst/>
        </a:prstGeom>
        <a:solidFill>
          <a:srgbClr val="006411"/>
        </a:solidFill>
        <a:ln w="38100" cmpd="dbl">
          <a:noFill/>
        </a:ln>
      </xdr:spPr>
      <xdr:txBody>
        <a:bodyPr vertOverflow="clip" wrap="square"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WEEKEND MARKET DATA    </a:t>
          </a:r>
          <a:r>
            <a:rPr lang="en-US" cap="none" sz="2600" b="0" i="0" u="none" baseline="0">
              <a:solidFill>
                <a:srgbClr val="FFFFFF"/>
              </a:solidFill>
              <a:latin typeface="Impact"/>
              <a:ea typeface="Impact"/>
              <a:cs typeface="Impact"/>
            </a:rPr>
            <a:t>
WEEKEND BOX OFFICE &amp; ADMISSION REPORT</a:t>
          </a:r>
        </a:p>
      </xdr:txBody>
    </xdr:sp>
    <xdr:clientData/>
  </xdr:twoCellAnchor>
  <xdr:twoCellAnchor>
    <xdr:from>
      <xdr:col>19</xdr:col>
      <xdr:colOff>514350</xdr:colOff>
      <xdr:row>0</xdr:row>
      <xdr:rowOff>485775</xdr:rowOff>
    </xdr:from>
    <xdr:to>
      <xdr:col>22</xdr:col>
      <xdr:colOff>314325</xdr:colOff>
      <xdr:row>0</xdr:row>
      <xdr:rowOff>1076325</xdr:rowOff>
    </xdr:to>
    <xdr:sp fLocksText="0">
      <xdr:nvSpPr>
        <xdr:cNvPr id="4" name="TextBox 6"/>
        <xdr:cNvSpPr txBox="1">
          <a:spLocks noChangeArrowheads="1"/>
        </xdr:cNvSpPr>
      </xdr:nvSpPr>
      <xdr:spPr>
        <a:xfrm>
          <a:off x="15506700" y="485775"/>
          <a:ext cx="2190750" cy="590550"/>
        </a:xfrm>
        <a:prstGeom prst="rect">
          <a:avLst/>
        </a:prstGeom>
        <a:solidFill>
          <a:srgbClr val="006411"/>
        </a:solidFill>
        <a:ln w="9525" cmpd="sng">
          <a:noFill/>
        </a:ln>
      </xdr:spPr>
      <xdr:txBody>
        <a:bodyPr vertOverflow="clip" wrap="square"/>
        <a:p>
          <a:pPr algn="r">
            <a:defRPr/>
          </a:pPr>
          <a:r>
            <a:rPr lang="en-US" cap="none" sz="2000" b="0" i="0" u="none" baseline="0">
              <a:solidFill>
                <a:srgbClr val="FFFFFF"/>
              </a:solidFill>
              <a:latin typeface="Impact"/>
              <a:ea typeface="Impact"/>
              <a:cs typeface="Impact"/>
            </a:rPr>
            <a:t>WEEKEND: 17
</a:t>
          </a:r>
          <a:r>
            <a:rPr lang="en-US" cap="none" sz="1600" b="0" i="0" u="none" baseline="0">
              <a:solidFill>
                <a:srgbClr val="FFFFFF"/>
              </a:solidFill>
              <a:latin typeface="Impact"/>
              <a:ea typeface="Impact"/>
              <a:cs typeface="Impact"/>
            </a:rPr>
            <a:t>20 - 22 APR' 2007</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Box 1"/>
        <xdr:cNvSpPr txBox="1">
          <a:spLocks noChangeArrowheads="1"/>
        </xdr:cNvSpPr>
      </xdr:nvSpPr>
      <xdr:spPr>
        <a:xfrm>
          <a:off x="0" y="0"/>
          <a:ext cx="114490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Box 2"/>
        <xdr:cNvSpPr txBox="1">
          <a:spLocks noChangeArrowheads="1"/>
        </xdr:cNvSpPr>
      </xdr:nvSpPr>
      <xdr:spPr>
        <a:xfrm>
          <a:off x="6819900" y="0"/>
          <a:ext cx="24479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xdr:nvSpPr>
        <xdr:cNvPr id="3" name="TextBox 4"/>
        <xdr:cNvSpPr txBox="1">
          <a:spLocks noChangeArrowheads="1"/>
        </xdr:cNvSpPr>
      </xdr:nvSpPr>
      <xdr:spPr>
        <a:xfrm>
          <a:off x="0" y="0"/>
          <a:ext cx="87915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4" name="TextBox 5"/>
        <xdr:cNvSpPr txBox="1">
          <a:spLocks noChangeArrowheads="1"/>
        </xdr:cNvSpPr>
      </xdr:nvSpPr>
      <xdr:spPr>
        <a:xfrm>
          <a:off x="6686550" y="0"/>
          <a:ext cx="209550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962025</xdr:rowOff>
    </xdr:to>
    <xdr:sp>
      <xdr:nvSpPr>
        <xdr:cNvPr id="5" name="TextBox 6"/>
        <xdr:cNvSpPr txBox="1">
          <a:spLocks noChangeArrowheads="1"/>
        </xdr:cNvSpPr>
      </xdr:nvSpPr>
      <xdr:spPr>
        <a:xfrm>
          <a:off x="19050" y="38100"/>
          <a:ext cx="8782050" cy="923925"/>
        </a:xfrm>
        <a:prstGeom prst="rect">
          <a:avLst/>
        </a:prstGeom>
        <a:solidFill>
          <a:srgbClr val="003366"/>
        </a:solidFill>
        <a:ln w="38100" cmpd="dbl">
          <a:noFill/>
        </a:ln>
      </xdr:spPr>
      <xdr:txBody>
        <a:bodyPr vertOverflow="clip" wrap="square"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390525</xdr:colOff>
      <xdr:row>0</xdr:row>
      <xdr:rowOff>904875</xdr:rowOff>
    </xdr:to>
    <xdr:sp fLocksText="0">
      <xdr:nvSpPr>
        <xdr:cNvPr id="6" name="TextBox 7"/>
        <xdr:cNvSpPr txBox="1">
          <a:spLocks noChangeArrowheads="1"/>
        </xdr:cNvSpPr>
      </xdr:nvSpPr>
      <xdr:spPr>
        <a:xfrm>
          <a:off x="7029450" y="409575"/>
          <a:ext cx="1666875" cy="495300"/>
        </a:xfrm>
        <a:prstGeom prst="rect">
          <a:avLst/>
        </a:prstGeom>
        <a:solidFill>
          <a:srgbClr val="003366"/>
        </a:solidFill>
        <a:ln w="9525" cmpd="sng">
          <a:noFill/>
        </a:ln>
      </xdr:spPr>
      <xdr:txBody>
        <a:bodyPr vertOverflow="clip" wrap="square"/>
        <a:p>
          <a:pPr algn="r">
            <a:defRPr/>
          </a:pPr>
          <a:r>
            <a:rPr lang="en-US" cap="none" sz="1200" b="0" i="0" u="none" baseline="0">
              <a:solidFill>
                <a:srgbClr val="FFFFFF"/>
              </a:solidFill>
            </a:rPr>
            <a:t>WEEKEND: 40
29 SEP' -  01 OCT' 2006</a:t>
          </a:r>
        </a:p>
      </xdr:txBody>
    </xdr:sp>
    <xdr:clientData/>
  </xdr:twoCellAnchor>
  <xdr:twoCellAnchor>
    <xdr:from>
      <xdr:col>0</xdr:col>
      <xdr:colOff>0</xdr:colOff>
      <xdr:row>0</xdr:row>
      <xdr:rowOff>0</xdr:rowOff>
    </xdr:from>
    <xdr:to>
      <xdr:col>23</xdr:col>
      <xdr:colOff>0</xdr:colOff>
      <xdr:row>0</xdr:row>
      <xdr:rowOff>0</xdr:rowOff>
    </xdr:to>
    <xdr:sp>
      <xdr:nvSpPr>
        <xdr:cNvPr id="7" name="TextBox 8"/>
        <xdr:cNvSpPr txBox="1">
          <a:spLocks noChangeArrowheads="1"/>
        </xdr:cNvSpPr>
      </xdr:nvSpPr>
      <xdr:spPr>
        <a:xfrm>
          <a:off x="0" y="0"/>
          <a:ext cx="87915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8" name="TextBox 9"/>
        <xdr:cNvSpPr txBox="1">
          <a:spLocks noChangeArrowheads="1"/>
        </xdr:cNvSpPr>
      </xdr:nvSpPr>
      <xdr:spPr>
        <a:xfrm>
          <a:off x="6686550" y="0"/>
          <a:ext cx="209550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1095375</xdr:rowOff>
    </xdr:to>
    <xdr:sp>
      <xdr:nvSpPr>
        <xdr:cNvPr id="9" name="TextBox 10"/>
        <xdr:cNvSpPr txBox="1">
          <a:spLocks noChangeArrowheads="1"/>
        </xdr:cNvSpPr>
      </xdr:nvSpPr>
      <xdr:spPr>
        <a:xfrm>
          <a:off x="19050" y="38100"/>
          <a:ext cx="8782050" cy="1057275"/>
        </a:xfrm>
        <a:prstGeom prst="rect">
          <a:avLst/>
        </a:prstGeom>
        <a:solidFill>
          <a:srgbClr val="006411"/>
        </a:solidFill>
        <a:ln w="38100" cmpd="dbl">
          <a:noFill/>
        </a:ln>
      </xdr:spPr>
      <xdr:txBody>
        <a:bodyPr vertOverflow="clip" wrap="square" anchor="ctr"/>
        <a:p>
          <a:pPr algn="ctr">
            <a:defRPr/>
          </a:pPr>
          <a:r>
            <a:rPr lang="en-US" cap="none" sz="3500" b="0" i="0" u="none" baseline="0">
              <a:solidFill>
                <a:srgbClr val="FFFFFF"/>
              </a:solidFill>
              <a:latin typeface="Impact"/>
              <a:ea typeface="Impact"/>
              <a:cs typeface="Impact"/>
            </a:rPr>
            <a:t>TÜRK</a:t>
          </a:r>
          <a:r>
            <a:rPr lang="en-US" cap="none" sz="3500" b="0" i="0" u="none" baseline="0">
              <a:solidFill>
                <a:srgbClr val="FFFFFF"/>
              </a:solidFill>
              <a:latin typeface="Arial"/>
              <a:ea typeface="Arial"/>
              <a:cs typeface="Arial"/>
            </a:rPr>
            <a:t>İ</a:t>
          </a:r>
          <a:r>
            <a:rPr lang="en-US" cap="none" sz="3500" b="0" i="0" u="none" baseline="0">
              <a:solidFill>
                <a:srgbClr val="FFFFFF"/>
              </a:solidFill>
              <a:latin typeface="Impact"/>
              <a:ea typeface="Impact"/>
              <a:cs typeface="Impact"/>
            </a:rPr>
            <a:t>YE'S WEEKEND MARKET DATA </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WEEKEND BOX OFFICE &amp; ADMISSION REPORT</a:t>
          </a:r>
        </a:p>
      </xdr:txBody>
    </xdr:sp>
    <xdr:clientData/>
  </xdr:twoCellAnchor>
  <xdr:twoCellAnchor>
    <xdr:from>
      <xdr:col>20</xdr:col>
      <xdr:colOff>466725</xdr:colOff>
      <xdr:row>0</xdr:row>
      <xdr:rowOff>485775</xdr:rowOff>
    </xdr:from>
    <xdr:to>
      <xdr:col>22</xdr:col>
      <xdr:colOff>409575</xdr:colOff>
      <xdr:row>0</xdr:row>
      <xdr:rowOff>1066800</xdr:rowOff>
    </xdr:to>
    <xdr:sp fLocksText="0">
      <xdr:nvSpPr>
        <xdr:cNvPr id="10" name="TextBox 11"/>
        <xdr:cNvSpPr txBox="1">
          <a:spLocks noChangeArrowheads="1"/>
        </xdr:cNvSpPr>
      </xdr:nvSpPr>
      <xdr:spPr>
        <a:xfrm>
          <a:off x="7153275" y="485775"/>
          <a:ext cx="1562100" cy="581025"/>
        </a:xfrm>
        <a:prstGeom prst="rect">
          <a:avLst/>
        </a:prstGeom>
        <a:noFill/>
        <a:ln w="9525" cmpd="sng">
          <a:noFill/>
        </a:ln>
      </xdr:spPr>
      <xdr:txBody>
        <a:bodyPr vertOverflow="clip" wrap="square"/>
        <a:p>
          <a:pPr algn="r">
            <a:defRPr/>
          </a:pPr>
          <a:r>
            <a:rPr lang="en-US" cap="none" sz="1200" b="0" i="0" u="none" baseline="0">
              <a:solidFill>
                <a:srgbClr val="FFFFFF"/>
              </a:solidFill>
              <a:latin typeface="Impact"/>
              <a:ea typeface="Impact"/>
              <a:cs typeface="Impact"/>
            </a:rPr>
            <a:t>WEEKEND: 17</a:t>
          </a:r>
          <a:r>
            <a:rPr lang="en-US" cap="none" sz="2000" b="0" i="0" u="none" baseline="0">
              <a:solidFill>
                <a:srgbClr val="FFFFFF"/>
              </a:solidFill>
              <a:latin typeface="Impact"/>
              <a:ea typeface="Impact"/>
              <a:cs typeface="Impact"/>
            </a:rPr>
            <a:t>
</a:t>
          </a:r>
          <a:r>
            <a:rPr lang="en-US" cap="none" sz="1200" b="0" i="0" u="none" baseline="0">
              <a:solidFill>
                <a:srgbClr val="FFFFFF"/>
              </a:solidFill>
              <a:latin typeface="Impact"/>
              <a:ea typeface="Impact"/>
              <a:cs typeface="Impact"/>
            </a:rPr>
            <a:t>20 - 22 APR' 2007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76"/>
  <sheetViews>
    <sheetView tabSelected="1" zoomScale="52" zoomScaleNormal="52" workbookViewId="0" topLeftCell="A1">
      <selection activeCell="B3" sqref="B3:B4"/>
    </sheetView>
  </sheetViews>
  <sheetFormatPr defaultColWidth="9.140625" defaultRowHeight="12.75"/>
  <cols>
    <col min="1" max="1" width="4.57421875" style="30" bestFit="1" customWidth="1"/>
    <col min="2" max="2" width="35.140625" style="4" bestFit="1" customWidth="1"/>
    <col min="3" max="3" width="9.7109375" style="68" customWidth="1"/>
    <col min="4" max="4" width="13.28125" style="3" bestFit="1" customWidth="1"/>
    <col min="5" max="5" width="20.421875" style="3" bestFit="1" customWidth="1"/>
    <col min="6" max="6" width="6.7109375" style="5" bestFit="1" customWidth="1"/>
    <col min="7" max="7" width="8.7109375" style="5" bestFit="1" customWidth="1"/>
    <col min="8" max="8" width="9.7109375" style="5" customWidth="1"/>
    <col min="9" max="9" width="12.7109375" style="85" customWidth="1"/>
    <col min="10" max="10" width="8.140625" style="95" customWidth="1"/>
    <col min="11" max="11" width="12.7109375" style="85" customWidth="1"/>
    <col min="12" max="12" width="8.140625" style="95" customWidth="1"/>
    <col min="13" max="13" width="12.7109375" style="85" customWidth="1"/>
    <col min="14" max="14" width="8.140625" style="95" customWidth="1"/>
    <col min="15" max="15" width="15.00390625" style="89" bestFit="1" customWidth="1"/>
    <col min="16" max="16" width="9.28125" style="102" bestFit="1" customWidth="1"/>
    <col min="17" max="17" width="9.7109375" style="95" bestFit="1" customWidth="1"/>
    <col min="18" max="18" width="7.28125" style="16" customWidth="1"/>
    <col min="19" max="19" width="12.7109375" style="92" customWidth="1"/>
    <col min="20" max="20" width="9.7109375" style="3" bestFit="1" customWidth="1"/>
    <col min="21" max="21" width="15.00390625" style="85" bestFit="1" customWidth="1"/>
    <col min="22" max="22" width="11.140625" style="95" bestFit="1" customWidth="1"/>
    <col min="23" max="23" width="7.28125" style="16" bestFit="1" customWidth="1"/>
    <col min="24" max="24" width="39.8515625" style="1" customWidth="1"/>
    <col min="25" max="27" width="39.8515625" style="3" customWidth="1"/>
    <col min="28" max="28" width="2.00390625" style="3" bestFit="1" customWidth="1"/>
    <col min="29" max="16384" width="39.8515625" style="3" customWidth="1"/>
  </cols>
  <sheetData>
    <row r="1" spans="1:23" s="10" customFormat="1" ht="95.25" customHeight="1">
      <c r="A1" s="28"/>
      <c r="B1" s="78"/>
      <c r="C1" s="26"/>
      <c r="D1" s="117"/>
      <c r="E1" s="117"/>
      <c r="F1" s="24"/>
      <c r="G1" s="24"/>
      <c r="H1" s="24"/>
      <c r="I1" s="23"/>
      <c r="J1" s="22"/>
      <c r="K1" s="86"/>
      <c r="L1" s="21"/>
      <c r="M1" s="19"/>
      <c r="N1" s="18"/>
      <c r="O1" s="99"/>
      <c r="P1" s="100"/>
      <c r="Q1" s="96"/>
      <c r="R1" s="98"/>
      <c r="S1" s="90"/>
      <c r="U1" s="90"/>
      <c r="V1" s="96"/>
      <c r="W1" s="98"/>
    </row>
    <row r="2" spans="1:23" s="2" customFormat="1" ht="27.75" thickBot="1">
      <c r="A2" s="200" t="s">
        <v>5</v>
      </c>
      <c r="B2" s="201"/>
      <c r="C2" s="201"/>
      <c r="D2" s="201"/>
      <c r="E2" s="201"/>
      <c r="F2" s="201"/>
      <c r="G2" s="201"/>
      <c r="H2" s="201"/>
      <c r="I2" s="201"/>
      <c r="J2" s="201"/>
      <c r="K2" s="201"/>
      <c r="L2" s="201"/>
      <c r="M2" s="201"/>
      <c r="N2" s="201"/>
      <c r="O2" s="201"/>
      <c r="P2" s="201"/>
      <c r="Q2" s="201"/>
      <c r="R2" s="201"/>
      <c r="S2" s="201"/>
      <c r="T2" s="201"/>
      <c r="U2" s="201"/>
      <c r="V2" s="201"/>
      <c r="W2" s="201"/>
    </row>
    <row r="3" spans="1:23" s="29" customFormat="1" ht="16.5" customHeight="1">
      <c r="A3" s="31"/>
      <c r="B3" s="204" t="s">
        <v>13</v>
      </c>
      <c r="C3" s="144" t="s">
        <v>25</v>
      </c>
      <c r="D3" s="196" t="s">
        <v>14</v>
      </c>
      <c r="E3" s="196" t="s">
        <v>40</v>
      </c>
      <c r="F3" s="196" t="s">
        <v>26</v>
      </c>
      <c r="G3" s="196" t="s">
        <v>27</v>
      </c>
      <c r="H3" s="196" t="s">
        <v>28</v>
      </c>
      <c r="I3" s="198" t="s">
        <v>15</v>
      </c>
      <c r="J3" s="198"/>
      <c r="K3" s="198" t="s">
        <v>16</v>
      </c>
      <c r="L3" s="198"/>
      <c r="M3" s="198" t="s">
        <v>17</v>
      </c>
      <c r="N3" s="198"/>
      <c r="O3" s="199" t="s">
        <v>29</v>
      </c>
      <c r="P3" s="199"/>
      <c r="Q3" s="199"/>
      <c r="R3" s="199"/>
      <c r="S3" s="198" t="s">
        <v>30</v>
      </c>
      <c r="T3" s="198"/>
      <c r="U3" s="199" t="s">
        <v>31</v>
      </c>
      <c r="V3" s="199"/>
      <c r="W3" s="203"/>
    </row>
    <row r="4" spans="1:23" s="29" customFormat="1" ht="37.5" customHeight="1" thickBot="1">
      <c r="A4" s="61"/>
      <c r="B4" s="205"/>
      <c r="C4" s="206"/>
      <c r="D4" s="197"/>
      <c r="E4" s="197"/>
      <c r="F4" s="202"/>
      <c r="G4" s="202"/>
      <c r="H4" s="202"/>
      <c r="I4" s="81" t="s">
        <v>24</v>
      </c>
      <c r="J4" s="64" t="s">
        <v>19</v>
      </c>
      <c r="K4" s="81" t="s">
        <v>24</v>
      </c>
      <c r="L4" s="64" t="s">
        <v>19</v>
      </c>
      <c r="M4" s="81" t="s">
        <v>24</v>
      </c>
      <c r="N4" s="64" t="s">
        <v>19</v>
      </c>
      <c r="O4" s="87" t="s">
        <v>24</v>
      </c>
      <c r="P4" s="97" t="s">
        <v>19</v>
      </c>
      <c r="Q4" s="97" t="s">
        <v>32</v>
      </c>
      <c r="R4" s="63" t="s">
        <v>33</v>
      </c>
      <c r="S4" s="81" t="s">
        <v>24</v>
      </c>
      <c r="T4" s="62" t="s">
        <v>18</v>
      </c>
      <c r="U4" s="81" t="s">
        <v>24</v>
      </c>
      <c r="V4" s="64" t="s">
        <v>19</v>
      </c>
      <c r="W4" s="65" t="s">
        <v>33</v>
      </c>
    </row>
    <row r="5" spans="1:23" s="29" customFormat="1" ht="15">
      <c r="A5" s="53">
        <v>1</v>
      </c>
      <c r="B5" s="157" t="s">
        <v>107</v>
      </c>
      <c r="C5" s="158">
        <v>39192</v>
      </c>
      <c r="D5" s="159" t="s">
        <v>22</v>
      </c>
      <c r="E5" s="159" t="s">
        <v>108</v>
      </c>
      <c r="F5" s="160">
        <v>173</v>
      </c>
      <c r="G5" s="160">
        <v>181</v>
      </c>
      <c r="H5" s="160">
        <v>1</v>
      </c>
      <c r="I5" s="161">
        <v>151903</v>
      </c>
      <c r="J5" s="162">
        <v>20042</v>
      </c>
      <c r="K5" s="161">
        <v>247342</v>
      </c>
      <c r="L5" s="162">
        <v>31131</v>
      </c>
      <c r="M5" s="161">
        <v>338884</v>
      </c>
      <c r="N5" s="162">
        <v>41810</v>
      </c>
      <c r="O5" s="161">
        <f>+M5+K5+I5</f>
        <v>738129</v>
      </c>
      <c r="P5" s="162">
        <f>+N5+L5+J5</f>
        <v>92983</v>
      </c>
      <c r="Q5" s="162">
        <f>+P5/G5</f>
        <v>513.7182320441989</v>
      </c>
      <c r="R5" s="163">
        <f>+O5/P5</f>
        <v>7.938322058870976</v>
      </c>
      <c r="S5" s="161"/>
      <c r="T5" s="164"/>
      <c r="U5" s="161">
        <v>738129</v>
      </c>
      <c r="V5" s="162">
        <v>92983</v>
      </c>
      <c r="W5" s="165">
        <f>+U5/V5</f>
        <v>7.938322058870976</v>
      </c>
    </row>
    <row r="6" spans="1:23" s="29" customFormat="1" ht="15">
      <c r="A6" s="53">
        <v>2</v>
      </c>
      <c r="B6" s="107" t="s">
        <v>109</v>
      </c>
      <c r="C6" s="59">
        <v>39192</v>
      </c>
      <c r="D6" s="120" t="s">
        <v>20</v>
      </c>
      <c r="E6" s="120" t="s">
        <v>38</v>
      </c>
      <c r="F6" s="121">
        <v>71</v>
      </c>
      <c r="G6" s="121">
        <v>74</v>
      </c>
      <c r="H6" s="121">
        <v>1</v>
      </c>
      <c r="I6" s="148">
        <v>75102</v>
      </c>
      <c r="J6" s="149">
        <v>7610</v>
      </c>
      <c r="K6" s="148">
        <v>135138</v>
      </c>
      <c r="L6" s="149">
        <v>13178</v>
      </c>
      <c r="M6" s="148">
        <v>164738</v>
      </c>
      <c r="N6" s="149">
        <v>16228</v>
      </c>
      <c r="O6" s="150">
        <f>+I6+K6+M6</f>
        <v>374978</v>
      </c>
      <c r="P6" s="151">
        <f>+J6+L6+N6</f>
        <v>37016</v>
      </c>
      <c r="Q6" s="152">
        <f>IF(O6&lt;&gt;0,P6/G6,"")</f>
        <v>500.2162162162162</v>
      </c>
      <c r="R6" s="122">
        <f>IF(O6&lt;&gt;0,O6/P6,"")</f>
        <v>10.130159930840717</v>
      </c>
      <c r="S6" s="148"/>
      <c r="T6" s="147"/>
      <c r="U6" s="148">
        <v>374978</v>
      </c>
      <c r="V6" s="149">
        <v>37016</v>
      </c>
      <c r="W6" s="130">
        <f>U6/V6</f>
        <v>10.130159930840717</v>
      </c>
    </row>
    <row r="7" spans="1:24" s="6" customFormat="1" ht="18">
      <c r="A7" s="54">
        <v>3</v>
      </c>
      <c r="B7" s="139" t="s">
        <v>110</v>
      </c>
      <c r="C7" s="140">
        <v>39192</v>
      </c>
      <c r="D7" s="141" t="s">
        <v>97</v>
      </c>
      <c r="E7" s="141" t="s">
        <v>97</v>
      </c>
      <c r="F7" s="142">
        <v>79</v>
      </c>
      <c r="G7" s="142">
        <v>79</v>
      </c>
      <c r="H7" s="142">
        <v>1</v>
      </c>
      <c r="I7" s="184">
        <v>22842.5</v>
      </c>
      <c r="J7" s="185">
        <v>2831</v>
      </c>
      <c r="K7" s="184">
        <v>74786.5</v>
      </c>
      <c r="L7" s="185">
        <v>8348</v>
      </c>
      <c r="M7" s="184">
        <v>79862.5</v>
      </c>
      <c r="N7" s="185">
        <v>8886</v>
      </c>
      <c r="O7" s="184">
        <f aca="true" t="shared" si="0" ref="O7:P9">I7+K7+M7</f>
        <v>177491.5</v>
      </c>
      <c r="P7" s="185">
        <f t="shared" si="0"/>
        <v>20065</v>
      </c>
      <c r="Q7" s="185">
        <f>+P7/G7</f>
        <v>253.9873417721519</v>
      </c>
      <c r="R7" s="143">
        <f>+O7/P7</f>
        <v>8.845826065287815</v>
      </c>
      <c r="S7" s="184"/>
      <c r="T7" s="186"/>
      <c r="U7" s="187">
        <v>177491.5</v>
      </c>
      <c r="V7" s="188">
        <v>20065</v>
      </c>
      <c r="W7" s="189">
        <f>U7/V7</f>
        <v>8.845826065287815</v>
      </c>
      <c r="X7" s="7"/>
    </row>
    <row r="8" spans="1:24" s="6" customFormat="1" ht="18">
      <c r="A8" s="105">
        <v>4</v>
      </c>
      <c r="B8" s="137" t="s">
        <v>91</v>
      </c>
      <c r="C8" s="138">
        <v>39185</v>
      </c>
      <c r="D8" s="173" t="s">
        <v>11</v>
      </c>
      <c r="E8" s="173" t="s">
        <v>92</v>
      </c>
      <c r="F8" s="174">
        <v>111</v>
      </c>
      <c r="G8" s="174">
        <v>111</v>
      </c>
      <c r="H8" s="174">
        <v>2</v>
      </c>
      <c r="I8" s="175">
        <v>30603</v>
      </c>
      <c r="J8" s="176">
        <v>4067</v>
      </c>
      <c r="K8" s="175">
        <v>66986</v>
      </c>
      <c r="L8" s="176">
        <v>8179</v>
      </c>
      <c r="M8" s="175">
        <v>76162.5</v>
      </c>
      <c r="N8" s="176">
        <v>9236</v>
      </c>
      <c r="O8" s="177">
        <f t="shared" si="0"/>
        <v>173751.5</v>
      </c>
      <c r="P8" s="178">
        <f t="shared" si="0"/>
        <v>21482</v>
      </c>
      <c r="Q8" s="179">
        <f>IF(O8&lt;&gt;0,P8/G8,"")</f>
        <v>193.53153153153153</v>
      </c>
      <c r="R8" s="180">
        <f>IF(O8&lt;&gt;0,O8/P8,"")</f>
        <v>8.088236663252957</v>
      </c>
      <c r="S8" s="175">
        <v>318711</v>
      </c>
      <c r="T8" s="181">
        <f aca="true" t="shared" si="1" ref="T8:T15">(+S8-O8)/S8</f>
        <v>0.454830551816536</v>
      </c>
      <c r="U8" s="177">
        <f>550873+173751.5</f>
        <v>724624.5</v>
      </c>
      <c r="V8" s="182">
        <f>70778+21482</f>
        <v>92260</v>
      </c>
      <c r="W8" s="183">
        <f>IF(U8&lt;&gt;0,U8/V8,"")</f>
        <v>7.854156730977672</v>
      </c>
      <c r="X8" s="7"/>
    </row>
    <row r="9" spans="1:24" s="6" customFormat="1" ht="18">
      <c r="A9" s="52">
        <v>5</v>
      </c>
      <c r="B9" s="107" t="s">
        <v>64</v>
      </c>
      <c r="C9" s="59">
        <v>39157</v>
      </c>
      <c r="D9" s="125" t="s">
        <v>65</v>
      </c>
      <c r="E9" s="125" t="s">
        <v>66</v>
      </c>
      <c r="F9" s="126">
        <v>91</v>
      </c>
      <c r="G9" s="126">
        <v>89</v>
      </c>
      <c r="H9" s="126">
        <v>6</v>
      </c>
      <c r="I9" s="155">
        <v>19914.5</v>
      </c>
      <c r="J9" s="156">
        <v>3122</v>
      </c>
      <c r="K9" s="155">
        <v>40701</v>
      </c>
      <c r="L9" s="156">
        <v>5689</v>
      </c>
      <c r="M9" s="155">
        <v>50584</v>
      </c>
      <c r="N9" s="156">
        <v>6944</v>
      </c>
      <c r="O9" s="155">
        <f t="shared" si="0"/>
        <v>111199.5</v>
      </c>
      <c r="P9" s="156">
        <f t="shared" si="0"/>
        <v>15755</v>
      </c>
      <c r="Q9" s="156">
        <f>+P9/G9</f>
        <v>177.02247191011236</v>
      </c>
      <c r="R9" s="127">
        <f>+O9/P9</f>
        <v>7.058045065058711</v>
      </c>
      <c r="S9" s="155">
        <v>142132.5</v>
      </c>
      <c r="T9" s="147">
        <f t="shared" si="1"/>
        <v>0.21763495330061738</v>
      </c>
      <c r="U9" s="155">
        <v>3360335</v>
      </c>
      <c r="V9" s="156">
        <v>464488</v>
      </c>
      <c r="W9" s="129">
        <f>U9/V9</f>
        <v>7.234492602607602</v>
      </c>
      <c r="X9" s="7"/>
    </row>
    <row r="10" spans="1:25" s="9" customFormat="1" ht="18">
      <c r="A10" s="53">
        <v>6</v>
      </c>
      <c r="B10" s="108" t="s">
        <v>93</v>
      </c>
      <c r="C10" s="58">
        <v>39185</v>
      </c>
      <c r="D10" s="124" t="s">
        <v>22</v>
      </c>
      <c r="E10" s="124" t="s">
        <v>7</v>
      </c>
      <c r="F10" s="60">
        <v>55</v>
      </c>
      <c r="G10" s="60">
        <v>56</v>
      </c>
      <c r="H10" s="60">
        <v>2</v>
      </c>
      <c r="I10" s="145">
        <v>17633</v>
      </c>
      <c r="J10" s="146">
        <v>2054</v>
      </c>
      <c r="K10" s="145">
        <v>42418</v>
      </c>
      <c r="L10" s="146">
        <v>4328</v>
      </c>
      <c r="M10" s="145">
        <v>46509</v>
      </c>
      <c r="N10" s="146">
        <v>4847</v>
      </c>
      <c r="O10" s="145">
        <f>+M10+K10+I10</f>
        <v>106560</v>
      </c>
      <c r="P10" s="146">
        <f>+N10+L10+J10</f>
        <v>11229</v>
      </c>
      <c r="Q10" s="146">
        <f>+P10/G10</f>
        <v>200.51785714285714</v>
      </c>
      <c r="R10" s="123">
        <f>+O10/P10</f>
        <v>9.489714133048357</v>
      </c>
      <c r="S10" s="145">
        <v>200483</v>
      </c>
      <c r="T10" s="147">
        <f t="shared" si="1"/>
        <v>0.4684836120768344</v>
      </c>
      <c r="U10" s="145">
        <v>437176</v>
      </c>
      <c r="V10" s="146">
        <v>48749</v>
      </c>
      <c r="W10" s="128">
        <f>+U10/V10</f>
        <v>8.967896777369793</v>
      </c>
      <c r="Y10" s="8"/>
    </row>
    <row r="11" spans="1:24" s="10" customFormat="1" ht="18">
      <c r="A11" s="52">
        <v>7</v>
      </c>
      <c r="B11" s="107" t="s">
        <v>78</v>
      </c>
      <c r="C11" s="59">
        <v>39178</v>
      </c>
      <c r="D11" s="120" t="s">
        <v>53</v>
      </c>
      <c r="E11" s="120" t="s">
        <v>79</v>
      </c>
      <c r="F11" s="121">
        <v>54</v>
      </c>
      <c r="G11" s="121">
        <v>54</v>
      </c>
      <c r="H11" s="121">
        <v>3</v>
      </c>
      <c r="I11" s="148">
        <v>19886.5</v>
      </c>
      <c r="J11" s="149">
        <v>2139</v>
      </c>
      <c r="K11" s="148">
        <v>37118</v>
      </c>
      <c r="L11" s="149">
        <v>3757</v>
      </c>
      <c r="M11" s="148">
        <v>42226.1</v>
      </c>
      <c r="N11" s="149">
        <v>4327</v>
      </c>
      <c r="O11" s="150">
        <f>+I11+K11+M11</f>
        <v>99230.6</v>
      </c>
      <c r="P11" s="151">
        <f>+J11+L11+N11</f>
        <v>10223</v>
      </c>
      <c r="Q11" s="146">
        <f>+P11/G11</f>
        <v>189.3148148148148</v>
      </c>
      <c r="R11" s="123">
        <f>+O11/P11</f>
        <v>9.706602758485769</v>
      </c>
      <c r="S11" s="148">
        <v>224695</v>
      </c>
      <c r="T11" s="147">
        <f t="shared" si="1"/>
        <v>0.5583764658759651</v>
      </c>
      <c r="U11" s="148">
        <v>1148823.6</v>
      </c>
      <c r="V11" s="149">
        <v>127671</v>
      </c>
      <c r="W11" s="116">
        <f>U11/V11</f>
        <v>8.998312850999836</v>
      </c>
      <c r="X11" s="8"/>
    </row>
    <row r="12" spans="1:24" s="10" customFormat="1" ht="18">
      <c r="A12" s="53">
        <v>8</v>
      </c>
      <c r="B12" s="108" t="s">
        <v>111</v>
      </c>
      <c r="C12" s="58">
        <v>39185</v>
      </c>
      <c r="D12" s="124" t="s">
        <v>41</v>
      </c>
      <c r="E12" s="124" t="s">
        <v>10</v>
      </c>
      <c r="F12" s="60">
        <v>42</v>
      </c>
      <c r="G12" s="60">
        <v>42</v>
      </c>
      <c r="H12" s="60">
        <v>2</v>
      </c>
      <c r="I12" s="145">
        <v>13486.5</v>
      </c>
      <c r="J12" s="146">
        <v>1272</v>
      </c>
      <c r="K12" s="145">
        <v>38829.25</v>
      </c>
      <c r="L12" s="146">
        <v>3618</v>
      </c>
      <c r="M12" s="145">
        <v>41383.25</v>
      </c>
      <c r="N12" s="146">
        <v>3651</v>
      </c>
      <c r="O12" s="145">
        <f>SUM(I12+K12+M12)</f>
        <v>93699</v>
      </c>
      <c r="P12" s="146">
        <f>SUM(J12+L12+N12)</f>
        <v>8541</v>
      </c>
      <c r="Q12" s="146">
        <f>+P12/G12</f>
        <v>203.35714285714286</v>
      </c>
      <c r="R12" s="123">
        <f>+O12/P12</f>
        <v>10.97049525816649</v>
      </c>
      <c r="S12" s="145">
        <v>120925</v>
      </c>
      <c r="T12" s="147">
        <f t="shared" si="1"/>
        <v>0.22514781889600993</v>
      </c>
      <c r="U12" s="145">
        <v>297799.5</v>
      </c>
      <c r="V12" s="146">
        <v>29293</v>
      </c>
      <c r="W12" s="131">
        <f>U12/V12</f>
        <v>10.166234253917318</v>
      </c>
      <c r="X12" s="11"/>
    </row>
    <row r="13" spans="1:24" s="10" customFormat="1" ht="18">
      <c r="A13" s="52">
        <v>9</v>
      </c>
      <c r="B13" s="107" t="s">
        <v>94</v>
      </c>
      <c r="C13" s="59">
        <v>39185</v>
      </c>
      <c r="D13" s="125" t="s">
        <v>65</v>
      </c>
      <c r="E13" s="125" t="s">
        <v>95</v>
      </c>
      <c r="F13" s="126">
        <v>99</v>
      </c>
      <c r="G13" s="126">
        <v>100</v>
      </c>
      <c r="H13" s="126">
        <v>2</v>
      </c>
      <c r="I13" s="155">
        <v>15802.5</v>
      </c>
      <c r="J13" s="156">
        <v>2130</v>
      </c>
      <c r="K13" s="155">
        <v>31916.5</v>
      </c>
      <c r="L13" s="156">
        <v>3863</v>
      </c>
      <c r="M13" s="155">
        <v>37638</v>
      </c>
      <c r="N13" s="156">
        <v>4551</v>
      </c>
      <c r="O13" s="155">
        <f>I13+K13+M13</f>
        <v>85357</v>
      </c>
      <c r="P13" s="156">
        <f>J13+L13+N13</f>
        <v>10544</v>
      </c>
      <c r="Q13" s="156">
        <f>+P13/G13</f>
        <v>105.44</v>
      </c>
      <c r="R13" s="127">
        <f>+O13/P13</f>
        <v>8.095314871016692</v>
      </c>
      <c r="S13" s="155">
        <v>177828.5</v>
      </c>
      <c r="T13" s="147">
        <f t="shared" si="1"/>
        <v>0.5200038239089909</v>
      </c>
      <c r="U13" s="155">
        <v>414471</v>
      </c>
      <c r="V13" s="156">
        <v>52605</v>
      </c>
      <c r="W13" s="129">
        <f>U13/V13</f>
        <v>7.878927858568577</v>
      </c>
      <c r="X13" s="8"/>
    </row>
    <row r="14" spans="1:24" s="10" customFormat="1" ht="18">
      <c r="A14" s="53">
        <v>10</v>
      </c>
      <c r="B14" s="107">
        <v>300</v>
      </c>
      <c r="C14" s="59">
        <v>39157</v>
      </c>
      <c r="D14" s="120" t="s">
        <v>20</v>
      </c>
      <c r="E14" s="120" t="s">
        <v>21</v>
      </c>
      <c r="F14" s="121">
        <v>112</v>
      </c>
      <c r="G14" s="121">
        <v>75</v>
      </c>
      <c r="H14" s="121">
        <v>6</v>
      </c>
      <c r="I14" s="148">
        <v>13119</v>
      </c>
      <c r="J14" s="149">
        <v>2461</v>
      </c>
      <c r="K14" s="148">
        <v>23736</v>
      </c>
      <c r="L14" s="149">
        <v>4267</v>
      </c>
      <c r="M14" s="148">
        <v>27530</v>
      </c>
      <c r="N14" s="149">
        <v>4824</v>
      </c>
      <c r="O14" s="150">
        <f>+I14+K14+M14</f>
        <v>64385</v>
      </c>
      <c r="P14" s="151">
        <f>+J14+L14+N14</f>
        <v>11552</v>
      </c>
      <c r="Q14" s="152">
        <f>IF(O14&lt;&gt;0,P14/G14,"")</f>
        <v>154.02666666666667</v>
      </c>
      <c r="R14" s="122">
        <f>IF(O14&lt;&gt;0,O14/P14,"")</f>
        <v>5.573493767313019</v>
      </c>
      <c r="S14" s="148">
        <v>136429</v>
      </c>
      <c r="T14" s="147">
        <f t="shared" si="1"/>
        <v>0.5280695453312713</v>
      </c>
      <c r="U14" s="148">
        <v>6263968</v>
      </c>
      <c r="V14" s="149">
        <v>781881</v>
      </c>
      <c r="W14" s="130">
        <f>U14/V14</f>
        <v>8.011408385675058</v>
      </c>
      <c r="X14" s="8"/>
    </row>
    <row r="15" spans="1:24" s="10" customFormat="1" ht="18">
      <c r="A15" s="52">
        <v>11</v>
      </c>
      <c r="B15" s="108" t="s">
        <v>73</v>
      </c>
      <c r="C15" s="58">
        <v>39171</v>
      </c>
      <c r="D15" s="124" t="s">
        <v>22</v>
      </c>
      <c r="E15" s="124" t="s">
        <v>37</v>
      </c>
      <c r="F15" s="60">
        <v>88</v>
      </c>
      <c r="G15" s="60">
        <v>86</v>
      </c>
      <c r="H15" s="60">
        <v>4</v>
      </c>
      <c r="I15" s="145">
        <v>6425</v>
      </c>
      <c r="J15" s="146">
        <v>1225</v>
      </c>
      <c r="K15" s="145">
        <v>19144</v>
      </c>
      <c r="L15" s="146">
        <v>2781</v>
      </c>
      <c r="M15" s="145">
        <v>20139</v>
      </c>
      <c r="N15" s="146">
        <v>2903</v>
      </c>
      <c r="O15" s="145">
        <f>+M15+K15+I15</f>
        <v>45708</v>
      </c>
      <c r="P15" s="146">
        <f>+N15+L15+J15</f>
        <v>6909</v>
      </c>
      <c r="Q15" s="146">
        <f>+P15/G15</f>
        <v>80.33720930232558</v>
      </c>
      <c r="R15" s="123">
        <f>+O15/P15</f>
        <v>6.615718627876682</v>
      </c>
      <c r="S15" s="145">
        <v>134230</v>
      </c>
      <c r="T15" s="147">
        <f t="shared" si="1"/>
        <v>0.6594799970200402</v>
      </c>
      <c r="U15" s="145">
        <v>941452</v>
      </c>
      <c r="V15" s="146">
        <v>117611</v>
      </c>
      <c r="W15" s="128">
        <f>+U15/V15</f>
        <v>8.004795469811498</v>
      </c>
      <c r="X15" s="8"/>
    </row>
    <row r="16" spans="1:24" s="10" customFormat="1" ht="18">
      <c r="A16" s="53">
        <v>12</v>
      </c>
      <c r="B16" s="108" t="s">
        <v>112</v>
      </c>
      <c r="C16" s="58">
        <v>39192</v>
      </c>
      <c r="D16" s="124" t="s">
        <v>8</v>
      </c>
      <c r="E16" s="124" t="s">
        <v>113</v>
      </c>
      <c r="F16" s="60">
        <v>30</v>
      </c>
      <c r="G16" s="60">
        <v>30</v>
      </c>
      <c r="H16" s="60">
        <v>1</v>
      </c>
      <c r="I16" s="145">
        <v>6753</v>
      </c>
      <c r="J16" s="146">
        <v>771</v>
      </c>
      <c r="K16" s="145">
        <v>12205.5</v>
      </c>
      <c r="L16" s="146">
        <v>1348</v>
      </c>
      <c r="M16" s="145">
        <v>17066</v>
      </c>
      <c r="N16" s="146">
        <v>1899</v>
      </c>
      <c r="O16" s="145">
        <f aca="true" t="shared" si="2" ref="O16:P19">I16+K16+M16</f>
        <v>36024.5</v>
      </c>
      <c r="P16" s="146">
        <f t="shared" si="2"/>
        <v>4018</v>
      </c>
      <c r="Q16" s="146">
        <f>+P16/G16</f>
        <v>133.93333333333334</v>
      </c>
      <c r="R16" s="123">
        <f>+O16/P16</f>
        <v>8.965778994524639</v>
      </c>
      <c r="S16" s="145"/>
      <c r="T16" s="147"/>
      <c r="U16" s="153">
        <v>36024.5</v>
      </c>
      <c r="V16" s="154">
        <v>4018</v>
      </c>
      <c r="W16" s="131">
        <f>U16/V16</f>
        <v>8.965778994524639</v>
      </c>
      <c r="X16" s="8"/>
    </row>
    <row r="17" spans="1:24" s="10" customFormat="1" ht="18">
      <c r="A17" s="52">
        <v>13</v>
      </c>
      <c r="B17" s="108" t="s">
        <v>71</v>
      </c>
      <c r="C17" s="58">
        <v>39164</v>
      </c>
      <c r="D17" s="124" t="s">
        <v>8</v>
      </c>
      <c r="E17" s="124" t="s">
        <v>75</v>
      </c>
      <c r="F17" s="60">
        <v>36</v>
      </c>
      <c r="G17" s="60">
        <v>36</v>
      </c>
      <c r="H17" s="60">
        <v>5</v>
      </c>
      <c r="I17" s="145">
        <v>5282.5</v>
      </c>
      <c r="J17" s="146">
        <v>917</v>
      </c>
      <c r="K17" s="145">
        <v>13198</v>
      </c>
      <c r="L17" s="146">
        <v>2257</v>
      </c>
      <c r="M17" s="145">
        <v>17524</v>
      </c>
      <c r="N17" s="146">
        <v>2840</v>
      </c>
      <c r="O17" s="145">
        <f t="shared" si="2"/>
        <v>36004.5</v>
      </c>
      <c r="P17" s="146">
        <f t="shared" si="2"/>
        <v>6014</v>
      </c>
      <c r="Q17" s="146">
        <f>+P17/G17</f>
        <v>167.05555555555554</v>
      </c>
      <c r="R17" s="123">
        <f>+O17/P17</f>
        <v>5.98678084469571</v>
      </c>
      <c r="S17" s="145">
        <v>70176.5</v>
      </c>
      <c r="T17" s="147">
        <f>(+S17-O17)/S17</f>
        <v>0.48694363497752097</v>
      </c>
      <c r="U17" s="145">
        <v>1173576</v>
      </c>
      <c r="V17" s="146">
        <v>134693</v>
      </c>
      <c r="W17" s="131">
        <f>U17/V17</f>
        <v>8.712969493589124</v>
      </c>
      <c r="X17" s="8"/>
    </row>
    <row r="18" spans="1:24" s="10" customFormat="1" ht="18">
      <c r="A18" s="53">
        <v>14</v>
      </c>
      <c r="B18" s="107" t="s">
        <v>74</v>
      </c>
      <c r="C18" s="59">
        <v>39164</v>
      </c>
      <c r="D18" s="120" t="s">
        <v>11</v>
      </c>
      <c r="E18" s="120" t="s">
        <v>70</v>
      </c>
      <c r="F18" s="121">
        <v>119</v>
      </c>
      <c r="G18" s="121">
        <v>83</v>
      </c>
      <c r="H18" s="121">
        <v>5</v>
      </c>
      <c r="I18" s="148">
        <v>4762</v>
      </c>
      <c r="J18" s="149">
        <v>863</v>
      </c>
      <c r="K18" s="148">
        <v>13411.5</v>
      </c>
      <c r="L18" s="149">
        <v>2402</v>
      </c>
      <c r="M18" s="148">
        <v>13032.5</v>
      </c>
      <c r="N18" s="149">
        <v>2295</v>
      </c>
      <c r="O18" s="150">
        <f t="shared" si="2"/>
        <v>31206</v>
      </c>
      <c r="P18" s="151">
        <f t="shared" si="2"/>
        <v>5560</v>
      </c>
      <c r="Q18" s="152">
        <f>IF(O18&lt;&gt;0,P18/G18,"")</f>
        <v>66.98795180722891</v>
      </c>
      <c r="R18" s="122">
        <f>IF(O18&lt;&gt;0,O18/P18,"")</f>
        <v>5.612589928057554</v>
      </c>
      <c r="S18" s="148">
        <v>51128.5</v>
      </c>
      <c r="T18" s="147">
        <f>(+S18-O18)/S18</f>
        <v>0.3896554759087397</v>
      </c>
      <c r="U18" s="150">
        <f>712448.5+409036+169662.5+70281+31206</f>
        <v>1392634</v>
      </c>
      <c r="V18" s="154">
        <f>87225+51382+22920+11657+5560</f>
        <v>178744</v>
      </c>
      <c r="W18" s="116">
        <f>IF(U18&lt;&gt;0,U18/V18,"")</f>
        <v>7.791220964060332</v>
      </c>
      <c r="X18" s="8"/>
    </row>
    <row r="19" spans="1:24" s="10" customFormat="1" ht="18">
      <c r="A19" s="52">
        <v>15</v>
      </c>
      <c r="B19" s="108" t="s">
        <v>96</v>
      </c>
      <c r="C19" s="58">
        <v>39185</v>
      </c>
      <c r="D19" s="124" t="s">
        <v>97</v>
      </c>
      <c r="E19" s="124" t="s">
        <v>97</v>
      </c>
      <c r="F19" s="60">
        <v>32</v>
      </c>
      <c r="G19" s="60">
        <v>32</v>
      </c>
      <c r="H19" s="60">
        <v>2</v>
      </c>
      <c r="I19" s="145">
        <v>4609</v>
      </c>
      <c r="J19" s="146">
        <v>495</v>
      </c>
      <c r="K19" s="145">
        <v>10840.5</v>
      </c>
      <c r="L19" s="146">
        <v>1056</v>
      </c>
      <c r="M19" s="145">
        <v>12019</v>
      </c>
      <c r="N19" s="146">
        <v>1159</v>
      </c>
      <c r="O19" s="145">
        <f t="shared" si="2"/>
        <v>27468.5</v>
      </c>
      <c r="P19" s="146">
        <f t="shared" si="2"/>
        <v>2710</v>
      </c>
      <c r="Q19" s="156">
        <f>P19/G19</f>
        <v>84.6875</v>
      </c>
      <c r="R19" s="127">
        <f>O19/P19</f>
        <v>10.135977859778597</v>
      </c>
      <c r="S19" s="145">
        <v>60327.5</v>
      </c>
      <c r="T19" s="147">
        <f>(+S19-O19)/S19</f>
        <v>0.5446769715303966</v>
      </c>
      <c r="U19" s="153">
        <v>136429.5</v>
      </c>
      <c r="V19" s="154">
        <v>14412</v>
      </c>
      <c r="W19" s="131">
        <f aca="true" t="shared" si="3" ref="W19:W29">U19/V19</f>
        <v>9.466382181515403</v>
      </c>
      <c r="X19" s="8"/>
    </row>
    <row r="20" spans="1:24" s="10" customFormat="1" ht="18">
      <c r="A20" s="53">
        <v>16</v>
      </c>
      <c r="B20" s="107" t="s">
        <v>86</v>
      </c>
      <c r="C20" s="59">
        <v>39178</v>
      </c>
      <c r="D20" s="120" t="s">
        <v>20</v>
      </c>
      <c r="E20" s="120" t="s">
        <v>87</v>
      </c>
      <c r="F20" s="121">
        <v>34</v>
      </c>
      <c r="G20" s="121">
        <v>24</v>
      </c>
      <c r="H20" s="121">
        <v>3</v>
      </c>
      <c r="I20" s="148">
        <v>5357</v>
      </c>
      <c r="J20" s="149">
        <v>532</v>
      </c>
      <c r="K20" s="148">
        <v>8125</v>
      </c>
      <c r="L20" s="149">
        <v>757</v>
      </c>
      <c r="M20" s="148">
        <v>8781</v>
      </c>
      <c r="N20" s="149">
        <v>817</v>
      </c>
      <c r="O20" s="150">
        <f>+I20+K20+M20</f>
        <v>22263</v>
      </c>
      <c r="P20" s="151">
        <f>+J20+L20+N20</f>
        <v>2106</v>
      </c>
      <c r="Q20" s="152">
        <f>IF(O20&lt;&gt;0,P20/G20,"")</f>
        <v>87.75</v>
      </c>
      <c r="R20" s="122">
        <f>IF(O20&lt;&gt;0,O20/P20,"")</f>
        <v>10.57122507122507</v>
      </c>
      <c r="S20" s="148">
        <v>77710</v>
      </c>
      <c r="T20" s="147">
        <f>(+S20-O20)/S20</f>
        <v>0.7135117745463905</v>
      </c>
      <c r="U20" s="148">
        <v>380320</v>
      </c>
      <c r="V20" s="149">
        <v>37198</v>
      </c>
      <c r="W20" s="130">
        <f t="shared" si="3"/>
        <v>10.224205602451745</v>
      </c>
      <c r="X20" s="8"/>
    </row>
    <row r="21" spans="1:24" s="10" customFormat="1" ht="18">
      <c r="A21" s="52">
        <v>17</v>
      </c>
      <c r="B21" s="107" t="s">
        <v>67</v>
      </c>
      <c r="C21" s="59">
        <v>39150</v>
      </c>
      <c r="D21" s="125" t="s">
        <v>65</v>
      </c>
      <c r="E21" s="125" t="s">
        <v>98</v>
      </c>
      <c r="F21" s="126">
        <v>62</v>
      </c>
      <c r="G21" s="126">
        <v>33</v>
      </c>
      <c r="H21" s="126">
        <v>7</v>
      </c>
      <c r="I21" s="155">
        <v>2477</v>
      </c>
      <c r="J21" s="156">
        <v>591</v>
      </c>
      <c r="K21" s="155">
        <v>4231.5</v>
      </c>
      <c r="L21" s="156">
        <v>929</v>
      </c>
      <c r="M21" s="155">
        <v>4157</v>
      </c>
      <c r="N21" s="156">
        <v>942</v>
      </c>
      <c r="O21" s="155">
        <f>I21+K21+M21</f>
        <v>10865.5</v>
      </c>
      <c r="P21" s="156">
        <f>J21+L21+N21</f>
        <v>2462</v>
      </c>
      <c r="Q21" s="156">
        <f>+P21/G21</f>
        <v>74.60606060606061</v>
      </c>
      <c r="R21" s="127">
        <f>+O21/P21</f>
        <v>4.413281884646628</v>
      </c>
      <c r="S21" s="155">
        <v>29669</v>
      </c>
      <c r="T21" s="147">
        <f>(+S21-O21)/S21</f>
        <v>0.6337759951464491</v>
      </c>
      <c r="U21" s="155">
        <v>2003954.5</v>
      </c>
      <c r="V21" s="156">
        <v>264287</v>
      </c>
      <c r="W21" s="129">
        <f t="shared" si="3"/>
        <v>7.582493652733581</v>
      </c>
      <c r="X21" s="8"/>
    </row>
    <row r="22" spans="1:24" s="10" customFormat="1" ht="18">
      <c r="A22" s="53">
        <v>18</v>
      </c>
      <c r="B22" s="108" t="s">
        <v>58</v>
      </c>
      <c r="C22" s="58">
        <v>39143</v>
      </c>
      <c r="D22" s="124" t="s">
        <v>41</v>
      </c>
      <c r="E22" s="124" t="s">
        <v>10</v>
      </c>
      <c r="F22" s="60">
        <v>74</v>
      </c>
      <c r="G22" s="60">
        <v>30</v>
      </c>
      <c r="H22" s="60">
        <v>8</v>
      </c>
      <c r="I22" s="145">
        <v>1610</v>
      </c>
      <c r="J22" s="146">
        <v>297</v>
      </c>
      <c r="K22" s="145">
        <v>2613</v>
      </c>
      <c r="L22" s="146">
        <v>414</v>
      </c>
      <c r="M22" s="145">
        <v>2675.6</v>
      </c>
      <c r="N22" s="146">
        <v>450</v>
      </c>
      <c r="O22" s="145">
        <f>SUM(I22+K22+M22)</f>
        <v>6898.6</v>
      </c>
      <c r="P22" s="146">
        <f>SUM(J22+L22+N22)</f>
        <v>1161</v>
      </c>
      <c r="Q22" s="146">
        <f>+P22/G22</f>
        <v>38.7</v>
      </c>
      <c r="R22" s="123">
        <f>+O22/P22</f>
        <v>5.941946597760552</v>
      </c>
      <c r="S22" s="145"/>
      <c r="T22" s="147"/>
      <c r="U22" s="145">
        <v>929069.1</v>
      </c>
      <c r="V22" s="146">
        <v>124478</v>
      </c>
      <c r="W22" s="131">
        <f t="shared" si="3"/>
        <v>7.463721300149424</v>
      </c>
      <c r="X22" s="8"/>
    </row>
    <row r="23" spans="1:24" s="10" customFormat="1" ht="18">
      <c r="A23" s="52">
        <v>19</v>
      </c>
      <c r="B23" s="107" t="s">
        <v>85</v>
      </c>
      <c r="C23" s="59">
        <v>39164</v>
      </c>
      <c r="D23" s="120" t="s">
        <v>20</v>
      </c>
      <c r="E23" s="120" t="s">
        <v>21</v>
      </c>
      <c r="F23" s="121">
        <v>67</v>
      </c>
      <c r="G23" s="121">
        <v>14</v>
      </c>
      <c r="H23" s="121">
        <v>5</v>
      </c>
      <c r="I23" s="148">
        <v>859</v>
      </c>
      <c r="J23" s="149">
        <v>141</v>
      </c>
      <c r="K23" s="148">
        <v>2377</v>
      </c>
      <c r="L23" s="149">
        <v>381</v>
      </c>
      <c r="M23" s="148">
        <v>2954</v>
      </c>
      <c r="N23" s="149">
        <v>436</v>
      </c>
      <c r="O23" s="150">
        <f aca="true" t="shared" si="4" ref="O23:P25">+I23+K23+M23</f>
        <v>6190</v>
      </c>
      <c r="P23" s="151">
        <f t="shared" si="4"/>
        <v>958</v>
      </c>
      <c r="Q23" s="152">
        <f>IF(O23&lt;&gt;0,P23/G23,"")</f>
        <v>68.42857142857143</v>
      </c>
      <c r="R23" s="122">
        <f>IF(O23&lt;&gt;0,O23/P23,"")</f>
        <v>6.461377870563674</v>
      </c>
      <c r="S23" s="148">
        <v>29760</v>
      </c>
      <c r="T23" s="147">
        <f aca="true" t="shared" si="5" ref="T23:T46">(+S23-O23)/S23</f>
        <v>0.792002688172043</v>
      </c>
      <c r="U23" s="148">
        <v>1638633</v>
      </c>
      <c r="V23" s="149">
        <v>174604</v>
      </c>
      <c r="W23" s="130">
        <f t="shared" si="3"/>
        <v>9.384853726146021</v>
      </c>
      <c r="X23" s="8"/>
    </row>
    <row r="24" spans="1:24" s="10" customFormat="1" ht="18">
      <c r="A24" s="53">
        <v>20</v>
      </c>
      <c r="B24" s="107" t="s">
        <v>88</v>
      </c>
      <c r="C24" s="59">
        <v>39171</v>
      </c>
      <c r="D24" s="120" t="s">
        <v>20</v>
      </c>
      <c r="E24" s="120" t="s">
        <v>89</v>
      </c>
      <c r="F24" s="121">
        <v>68</v>
      </c>
      <c r="G24" s="121">
        <v>11</v>
      </c>
      <c r="H24" s="121">
        <v>4</v>
      </c>
      <c r="I24" s="148">
        <v>615</v>
      </c>
      <c r="J24" s="149">
        <v>99</v>
      </c>
      <c r="K24" s="148">
        <v>1273</v>
      </c>
      <c r="L24" s="149">
        <v>199</v>
      </c>
      <c r="M24" s="148">
        <v>1106</v>
      </c>
      <c r="N24" s="149">
        <v>174</v>
      </c>
      <c r="O24" s="150">
        <f t="shared" si="4"/>
        <v>2994</v>
      </c>
      <c r="P24" s="151">
        <f t="shared" si="4"/>
        <v>472</v>
      </c>
      <c r="Q24" s="152">
        <f>IF(O24&lt;&gt;0,P24/G24,"")</f>
        <v>42.90909090909091</v>
      </c>
      <c r="R24" s="122">
        <f>IF(O24&lt;&gt;0,O24/P24,"")</f>
        <v>6.343220338983051</v>
      </c>
      <c r="S24" s="148">
        <v>14690</v>
      </c>
      <c r="T24" s="147">
        <f t="shared" si="5"/>
        <v>0.7961878829135466</v>
      </c>
      <c r="U24" s="148">
        <v>398278</v>
      </c>
      <c r="V24" s="149">
        <v>51074</v>
      </c>
      <c r="W24" s="130">
        <f t="shared" si="3"/>
        <v>7.798057720170733</v>
      </c>
      <c r="X24" s="8"/>
    </row>
    <row r="25" spans="1:24" s="10" customFormat="1" ht="18">
      <c r="A25" s="52">
        <v>21</v>
      </c>
      <c r="B25" s="107" t="s">
        <v>76</v>
      </c>
      <c r="C25" s="59">
        <v>39171</v>
      </c>
      <c r="D25" s="120" t="s">
        <v>77</v>
      </c>
      <c r="E25" s="120" t="s">
        <v>77</v>
      </c>
      <c r="F25" s="121">
        <v>20</v>
      </c>
      <c r="G25" s="121">
        <v>3</v>
      </c>
      <c r="H25" s="121">
        <v>4</v>
      </c>
      <c r="I25" s="148">
        <v>757</v>
      </c>
      <c r="J25" s="149">
        <v>95</v>
      </c>
      <c r="K25" s="148">
        <v>941</v>
      </c>
      <c r="L25" s="149">
        <v>116</v>
      </c>
      <c r="M25" s="148">
        <v>1078</v>
      </c>
      <c r="N25" s="149">
        <v>133</v>
      </c>
      <c r="O25" s="150">
        <f t="shared" si="4"/>
        <v>2776</v>
      </c>
      <c r="P25" s="151">
        <f t="shared" si="4"/>
        <v>344</v>
      </c>
      <c r="Q25" s="146">
        <f>+P25/G25</f>
        <v>114.66666666666667</v>
      </c>
      <c r="R25" s="123">
        <f>+O25/P25</f>
        <v>8.069767441860465</v>
      </c>
      <c r="S25" s="148">
        <v>11323</v>
      </c>
      <c r="T25" s="147">
        <f t="shared" si="5"/>
        <v>0.7548352910006182</v>
      </c>
      <c r="U25" s="148">
        <v>221013</v>
      </c>
      <c r="V25" s="149">
        <v>21774</v>
      </c>
      <c r="W25" s="116">
        <f t="shared" si="3"/>
        <v>10.150316891705703</v>
      </c>
      <c r="X25" s="8"/>
    </row>
    <row r="26" spans="1:25" s="10" customFormat="1" ht="18">
      <c r="A26" s="53">
        <v>22</v>
      </c>
      <c r="B26" s="107" t="s">
        <v>80</v>
      </c>
      <c r="C26" s="59">
        <v>39080</v>
      </c>
      <c r="D26" s="125" t="s">
        <v>65</v>
      </c>
      <c r="E26" s="125" t="s">
        <v>81</v>
      </c>
      <c r="F26" s="126">
        <v>97</v>
      </c>
      <c r="G26" s="126">
        <v>5</v>
      </c>
      <c r="H26" s="126">
        <v>14</v>
      </c>
      <c r="I26" s="155">
        <v>260</v>
      </c>
      <c r="J26" s="156">
        <v>39</v>
      </c>
      <c r="K26" s="155">
        <v>1533.5</v>
      </c>
      <c r="L26" s="156">
        <v>117</v>
      </c>
      <c r="M26" s="155">
        <v>894</v>
      </c>
      <c r="N26" s="156">
        <v>154</v>
      </c>
      <c r="O26" s="155">
        <f>I26+K26+M26</f>
        <v>2687.5</v>
      </c>
      <c r="P26" s="156">
        <f>J26+L26+N26</f>
        <v>310</v>
      </c>
      <c r="Q26" s="156">
        <f>+P26/G26</f>
        <v>62</v>
      </c>
      <c r="R26" s="127">
        <f>+O26/P26</f>
        <v>8.669354838709678</v>
      </c>
      <c r="S26" s="155">
        <v>6806</v>
      </c>
      <c r="T26" s="147">
        <f t="shared" si="5"/>
        <v>0.6051278283867176</v>
      </c>
      <c r="U26" s="155">
        <v>3047623</v>
      </c>
      <c r="V26" s="156">
        <v>407788</v>
      </c>
      <c r="W26" s="129">
        <f t="shared" si="3"/>
        <v>7.473547529598713</v>
      </c>
      <c r="X26" s="8"/>
      <c r="Y26" s="8"/>
    </row>
    <row r="27" spans="1:25" s="10" customFormat="1" ht="18">
      <c r="A27" s="53">
        <v>23</v>
      </c>
      <c r="B27" s="107" t="s">
        <v>3</v>
      </c>
      <c r="C27" s="59">
        <v>39108</v>
      </c>
      <c r="D27" s="120" t="s">
        <v>20</v>
      </c>
      <c r="E27" s="120" t="s">
        <v>21</v>
      </c>
      <c r="F27" s="121">
        <v>131</v>
      </c>
      <c r="G27" s="121">
        <v>6</v>
      </c>
      <c r="H27" s="121">
        <v>13</v>
      </c>
      <c r="I27" s="148">
        <v>439</v>
      </c>
      <c r="J27" s="149">
        <v>73</v>
      </c>
      <c r="K27" s="148">
        <v>1977</v>
      </c>
      <c r="L27" s="149">
        <v>633</v>
      </c>
      <c r="M27" s="148">
        <v>217</v>
      </c>
      <c r="N27" s="149">
        <v>45</v>
      </c>
      <c r="O27" s="150">
        <f>+I27+K27+M27</f>
        <v>2633</v>
      </c>
      <c r="P27" s="151">
        <f>+J27+L27+N27</f>
        <v>751</v>
      </c>
      <c r="Q27" s="152">
        <f>IF(O27&lt;&gt;0,P27/G27,"")</f>
        <v>125.16666666666667</v>
      </c>
      <c r="R27" s="122">
        <f>IF(O27&lt;&gt;0,O27/P27,"")</f>
        <v>3.5059920106524634</v>
      </c>
      <c r="S27" s="148">
        <v>2920</v>
      </c>
      <c r="T27" s="147">
        <f t="shared" si="5"/>
        <v>0.09828767123287671</v>
      </c>
      <c r="U27" s="148">
        <v>3518518</v>
      </c>
      <c r="V27" s="149">
        <v>448513</v>
      </c>
      <c r="W27" s="130">
        <f t="shared" si="3"/>
        <v>7.844851765723624</v>
      </c>
      <c r="X27" s="8"/>
      <c r="Y27" s="8"/>
    </row>
    <row r="28" spans="1:25" s="10" customFormat="1" ht="18">
      <c r="A28" s="52">
        <v>24</v>
      </c>
      <c r="B28" s="107" t="s">
        <v>49</v>
      </c>
      <c r="C28" s="59">
        <v>39129</v>
      </c>
      <c r="D28" s="120" t="s">
        <v>20</v>
      </c>
      <c r="E28" s="120" t="s">
        <v>12</v>
      </c>
      <c r="F28" s="121">
        <v>22</v>
      </c>
      <c r="G28" s="121">
        <v>3</v>
      </c>
      <c r="H28" s="121">
        <v>10</v>
      </c>
      <c r="I28" s="148">
        <v>453</v>
      </c>
      <c r="J28" s="149">
        <v>72</v>
      </c>
      <c r="K28" s="148">
        <v>1155</v>
      </c>
      <c r="L28" s="149">
        <v>207</v>
      </c>
      <c r="M28" s="148">
        <v>999</v>
      </c>
      <c r="N28" s="149">
        <v>183</v>
      </c>
      <c r="O28" s="150">
        <f>+I28+K28+M28</f>
        <v>2607</v>
      </c>
      <c r="P28" s="151">
        <f>+J28+L28+N28</f>
        <v>462</v>
      </c>
      <c r="Q28" s="152">
        <f>IF(O28&lt;&gt;0,P28/G28,"")</f>
        <v>154</v>
      </c>
      <c r="R28" s="122">
        <f>IF(O28&lt;&gt;0,O28/P28,"")</f>
        <v>5.642857142857143</v>
      </c>
      <c r="S28" s="148">
        <v>4746</v>
      </c>
      <c r="T28" s="147">
        <f t="shared" si="5"/>
        <v>0.4506953223767383</v>
      </c>
      <c r="U28" s="148">
        <v>402334</v>
      </c>
      <c r="V28" s="149">
        <v>41739</v>
      </c>
      <c r="W28" s="130">
        <f t="shared" si="3"/>
        <v>9.639282206090227</v>
      </c>
      <c r="X28" s="8"/>
      <c r="Y28" s="8"/>
    </row>
    <row r="29" spans="1:25" s="10" customFormat="1" ht="18">
      <c r="A29" s="53">
        <v>25</v>
      </c>
      <c r="B29" s="108" t="s">
        <v>59</v>
      </c>
      <c r="C29" s="58">
        <v>39157</v>
      </c>
      <c r="D29" s="124" t="s">
        <v>8</v>
      </c>
      <c r="E29" s="124" t="s">
        <v>36</v>
      </c>
      <c r="F29" s="60">
        <v>40</v>
      </c>
      <c r="G29" s="60">
        <v>16</v>
      </c>
      <c r="H29" s="60">
        <v>6</v>
      </c>
      <c r="I29" s="145">
        <v>345.5</v>
      </c>
      <c r="J29" s="146">
        <v>72</v>
      </c>
      <c r="K29" s="145">
        <v>1031.5</v>
      </c>
      <c r="L29" s="146">
        <v>185</v>
      </c>
      <c r="M29" s="145">
        <v>900</v>
      </c>
      <c r="N29" s="146">
        <v>171</v>
      </c>
      <c r="O29" s="145">
        <f aca="true" t="shared" si="6" ref="O29:P31">I29+K29+M29</f>
        <v>2277</v>
      </c>
      <c r="P29" s="146">
        <f t="shared" si="6"/>
        <v>428</v>
      </c>
      <c r="Q29" s="156">
        <f>P29/G29</f>
        <v>26.75</v>
      </c>
      <c r="R29" s="127">
        <f>O29/P29</f>
        <v>5.320093457943925</v>
      </c>
      <c r="S29" s="145">
        <v>6268.5</v>
      </c>
      <c r="T29" s="147">
        <f t="shared" si="5"/>
        <v>0.6367552045944006</v>
      </c>
      <c r="U29" s="153">
        <v>294457</v>
      </c>
      <c r="V29" s="154">
        <v>36896</v>
      </c>
      <c r="W29" s="131">
        <f t="shared" si="3"/>
        <v>7.980729618386817</v>
      </c>
      <c r="X29" s="8"/>
      <c r="Y29" s="8"/>
    </row>
    <row r="30" spans="1:25" s="10" customFormat="1" ht="18">
      <c r="A30" s="52">
        <v>26</v>
      </c>
      <c r="B30" s="107" t="s">
        <v>46</v>
      </c>
      <c r="C30" s="59">
        <v>39129</v>
      </c>
      <c r="D30" s="120" t="s">
        <v>11</v>
      </c>
      <c r="E30" s="120" t="s">
        <v>47</v>
      </c>
      <c r="F30" s="121">
        <v>113</v>
      </c>
      <c r="G30" s="121">
        <v>4</v>
      </c>
      <c r="H30" s="121">
        <v>10</v>
      </c>
      <c r="I30" s="148">
        <v>503</v>
      </c>
      <c r="J30" s="149">
        <v>87</v>
      </c>
      <c r="K30" s="148">
        <v>872</v>
      </c>
      <c r="L30" s="149">
        <v>148</v>
      </c>
      <c r="M30" s="148">
        <v>882</v>
      </c>
      <c r="N30" s="149">
        <v>150</v>
      </c>
      <c r="O30" s="150">
        <f t="shared" si="6"/>
        <v>2257</v>
      </c>
      <c r="P30" s="151">
        <f t="shared" si="6"/>
        <v>385</v>
      </c>
      <c r="Q30" s="152">
        <f>IF(O30&lt;&gt;0,P30/G30,"")</f>
        <v>96.25</v>
      </c>
      <c r="R30" s="122">
        <f>IF(O30&lt;&gt;0,O30/P30,"")</f>
        <v>5.862337662337662</v>
      </c>
      <c r="S30" s="148">
        <v>3284.5</v>
      </c>
      <c r="T30" s="147">
        <f t="shared" si="5"/>
        <v>0.31283300350129395</v>
      </c>
      <c r="U30" s="150">
        <f>664515+531932.5+233215.5+49818.5+25866+14534+6904+8989.5+4259+2257</f>
        <v>1542291</v>
      </c>
      <c r="V30" s="154">
        <f>85126+68647+30568+8503+5100+2956+1709+1739+943+385</f>
        <v>205676</v>
      </c>
      <c r="W30" s="116">
        <f>IF(U30&lt;&gt;0,U30/V30,"")</f>
        <v>7.4986434975398195</v>
      </c>
      <c r="X30" s="8"/>
      <c r="Y30" s="8"/>
    </row>
    <row r="31" spans="1:25" s="10" customFormat="1" ht="18">
      <c r="A31" s="53">
        <v>27</v>
      </c>
      <c r="B31" s="132" t="s">
        <v>82</v>
      </c>
      <c r="C31" s="106">
        <v>39178</v>
      </c>
      <c r="D31" s="125" t="s">
        <v>23</v>
      </c>
      <c r="E31" s="125" t="s">
        <v>83</v>
      </c>
      <c r="F31" s="126">
        <v>20</v>
      </c>
      <c r="G31" s="126">
        <v>4</v>
      </c>
      <c r="H31" s="126">
        <v>3</v>
      </c>
      <c r="I31" s="155">
        <v>636</v>
      </c>
      <c r="J31" s="156">
        <v>123</v>
      </c>
      <c r="K31" s="155">
        <v>564</v>
      </c>
      <c r="L31" s="156">
        <v>110</v>
      </c>
      <c r="M31" s="155">
        <v>653</v>
      </c>
      <c r="N31" s="156">
        <v>127</v>
      </c>
      <c r="O31" s="155">
        <f t="shared" si="6"/>
        <v>1853</v>
      </c>
      <c r="P31" s="156">
        <f t="shared" si="6"/>
        <v>360</v>
      </c>
      <c r="Q31" s="156">
        <f>P31/G31</f>
        <v>90</v>
      </c>
      <c r="R31" s="127">
        <f>O31/P31</f>
        <v>5.147222222222222</v>
      </c>
      <c r="S31" s="155">
        <v>4979</v>
      </c>
      <c r="T31" s="147">
        <f t="shared" si="5"/>
        <v>0.6278369150431814</v>
      </c>
      <c r="U31" s="155">
        <v>53620</v>
      </c>
      <c r="V31" s="156">
        <v>6537</v>
      </c>
      <c r="W31" s="129">
        <f>U31/V31</f>
        <v>8.202539391158023</v>
      </c>
      <c r="X31" s="8"/>
      <c r="Y31" s="8"/>
    </row>
    <row r="32" spans="1:25" s="10" customFormat="1" ht="18">
      <c r="A32" s="52">
        <v>28</v>
      </c>
      <c r="B32" s="107" t="s">
        <v>90</v>
      </c>
      <c r="C32" s="59">
        <v>39143</v>
      </c>
      <c r="D32" s="120" t="s">
        <v>20</v>
      </c>
      <c r="E32" s="120" t="s">
        <v>12</v>
      </c>
      <c r="F32" s="121">
        <v>77</v>
      </c>
      <c r="G32" s="121">
        <v>4</v>
      </c>
      <c r="H32" s="121">
        <v>8</v>
      </c>
      <c r="I32" s="148">
        <v>434</v>
      </c>
      <c r="J32" s="149">
        <v>205</v>
      </c>
      <c r="K32" s="148">
        <v>701</v>
      </c>
      <c r="L32" s="149">
        <v>310</v>
      </c>
      <c r="M32" s="148">
        <v>651</v>
      </c>
      <c r="N32" s="149">
        <v>310</v>
      </c>
      <c r="O32" s="150">
        <f>+I32+K32+M32</f>
        <v>1786</v>
      </c>
      <c r="P32" s="151">
        <f>+J32+L32+N32</f>
        <v>825</v>
      </c>
      <c r="Q32" s="152">
        <f>IF(O32&lt;&gt;0,P32/G32,"")</f>
        <v>206.25</v>
      </c>
      <c r="R32" s="122">
        <f>IF(O32&lt;&gt;0,O32/P32,"")</f>
        <v>2.164848484848485</v>
      </c>
      <c r="S32" s="148">
        <v>10503</v>
      </c>
      <c r="T32" s="147">
        <f t="shared" si="5"/>
        <v>0.8299533466628582</v>
      </c>
      <c r="U32" s="148">
        <v>1998844</v>
      </c>
      <c r="V32" s="149">
        <v>250353</v>
      </c>
      <c r="W32" s="130">
        <f>U32/V32</f>
        <v>7.98410244734435</v>
      </c>
      <c r="X32" s="8"/>
      <c r="Y32" s="8"/>
    </row>
    <row r="33" spans="1:25" s="10" customFormat="1" ht="18">
      <c r="A33" s="53">
        <v>29</v>
      </c>
      <c r="B33" s="108" t="s">
        <v>1</v>
      </c>
      <c r="C33" s="58">
        <v>39101</v>
      </c>
      <c r="D33" s="124" t="s">
        <v>8</v>
      </c>
      <c r="E33" s="124" t="s">
        <v>8</v>
      </c>
      <c r="F33" s="60">
        <v>160</v>
      </c>
      <c r="G33" s="60">
        <v>3</v>
      </c>
      <c r="H33" s="60">
        <v>14</v>
      </c>
      <c r="I33" s="145">
        <v>308</v>
      </c>
      <c r="J33" s="146">
        <v>120</v>
      </c>
      <c r="K33" s="145">
        <v>546.5</v>
      </c>
      <c r="L33" s="146">
        <v>279</v>
      </c>
      <c r="M33" s="145">
        <v>801</v>
      </c>
      <c r="N33" s="146">
        <v>374</v>
      </c>
      <c r="O33" s="145">
        <f aca="true" t="shared" si="7" ref="O33:P35">I33+K33+M33</f>
        <v>1655.5</v>
      </c>
      <c r="P33" s="146">
        <f t="shared" si="7"/>
        <v>773</v>
      </c>
      <c r="Q33" s="146">
        <f>+P33/G33</f>
        <v>257.6666666666667</v>
      </c>
      <c r="R33" s="123">
        <f>+O33/P33</f>
        <v>2.1416558861578268</v>
      </c>
      <c r="S33" s="145">
        <v>448</v>
      </c>
      <c r="T33" s="147">
        <f t="shared" si="5"/>
        <v>-2.6953125</v>
      </c>
      <c r="U33" s="153">
        <v>7441663</v>
      </c>
      <c r="V33" s="154">
        <v>1042283</v>
      </c>
      <c r="W33" s="131">
        <f>U33/V33</f>
        <v>7.139772019691389</v>
      </c>
      <c r="X33" s="8"/>
      <c r="Y33" s="8"/>
    </row>
    <row r="34" spans="1:25" s="10" customFormat="1" ht="18">
      <c r="A34" s="53">
        <v>30</v>
      </c>
      <c r="B34" s="108" t="s">
        <v>84</v>
      </c>
      <c r="C34" s="58">
        <v>39178</v>
      </c>
      <c r="D34" s="124" t="s">
        <v>8</v>
      </c>
      <c r="E34" s="124" t="s">
        <v>36</v>
      </c>
      <c r="F34" s="60">
        <v>32</v>
      </c>
      <c r="G34" s="60">
        <v>16</v>
      </c>
      <c r="H34" s="60">
        <v>3</v>
      </c>
      <c r="I34" s="145">
        <v>315</v>
      </c>
      <c r="J34" s="146">
        <v>65</v>
      </c>
      <c r="K34" s="145">
        <v>515.5</v>
      </c>
      <c r="L34" s="146">
        <v>103</v>
      </c>
      <c r="M34" s="145">
        <v>743</v>
      </c>
      <c r="N34" s="146">
        <v>142</v>
      </c>
      <c r="O34" s="145">
        <f t="shared" si="7"/>
        <v>1573.5</v>
      </c>
      <c r="P34" s="146">
        <f t="shared" si="7"/>
        <v>310</v>
      </c>
      <c r="Q34" s="156">
        <f>P34/G34</f>
        <v>19.375</v>
      </c>
      <c r="R34" s="127">
        <f>O34/P34</f>
        <v>5.075806451612904</v>
      </c>
      <c r="S34" s="145">
        <v>8611</v>
      </c>
      <c r="T34" s="147">
        <f t="shared" si="5"/>
        <v>0.8172686099175474</v>
      </c>
      <c r="U34" s="153">
        <v>52711</v>
      </c>
      <c r="V34" s="154">
        <v>8598</v>
      </c>
      <c r="W34" s="131">
        <f>U34/V34</f>
        <v>6.130611770179112</v>
      </c>
      <c r="X34" s="8"/>
      <c r="Y34" s="8"/>
    </row>
    <row r="35" spans="1:25" s="10" customFormat="1" ht="18">
      <c r="A35" s="52">
        <v>31</v>
      </c>
      <c r="B35" s="132" t="s">
        <v>63</v>
      </c>
      <c r="C35" s="106">
        <v>39150</v>
      </c>
      <c r="D35" s="125" t="s">
        <v>23</v>
      </c>
      <c r="E35" s="125" t="s">
        <v>55</v>
      </c>
      <c r="F35" s="126">
        <v>10</v>
      </c>
      <c r="G35" s="126">
        <v>3</v>
      </c>
      <c r="H35" s="126">
        <v>7</v>
      </c>
      <c r="I35" s="155">
        <v>314</v>
      </c>
      <c r="J35" s="156">
        <v>47</v>
      </c>
      <c r="K35" s="155">
        <v>523</v>
      </c>
      <c r="L35" s="156">
        <v>76</v>
      </c>
      <c r="M35" s="155">
        <v>445</v>
      </c>
      <c r="N35" s="156">
        <v>64</v>
      </c>
      <c r="O35" s="155">
        <f t="shared" si="7"/>
        <v>1282</v>
      </c>
      <c r="P35" s="156">
        <f t="shared" si="7"/>
        <v>187</v>
      </c>
      <c r="Q35" s="156">
        <f>P35/G35</f>
        <v>62.333333333333336</v>
      </c>
      <c r="R35" s="127">
        <f>O35/P35</f>
        <v>6.855614973262032</v>
      </c>
      <c r="S35" s="155">
        <v>4523</v>
      </c>
      <c r="T35" s="147">
        <f t="shared" si="5"/>
        <v>0.716559805438868</v>
      </c>
      <c r="U35" s="155">
        <v>205030</v>
      </c>
      <c r="V35" s="156">
        <v>20489</v>
      </c>
      <c r="W35" s="129">
        <f>U35/V35</f>
        <v>10.006832934745473</v>
      </c>
      <c r="X35" s="8"/>
      <c r="Y35" s="8"/>
    </row>
    <row r="36" spans="1:25" s="10" customFormat="1" ht="18">
      <c r="A36" s="53">
        <v>32</v>
      </c>
      <c r="B36" s="108" t="s">
        <v>54</v>
      </c>
      <c r="C36" s="59">
        <v>39150</v>
      </c>
      <c r="D36" s="124" t="s">
        <v>22</v>
      </c>
      <c r="E36" s="124" t="s">
        <v>12</v>
      </c>
      <c r="F36" s="60">
        <v>54</v>
      </c>
      <c r="G36" s="60">
        <v>1</v>
      </c>
      <c r="H36" s="60">
        <v>7</v>
      </c>
      <c r="I36" s="145">
        <v>343</v>
      </c>
      <c r="J36" s="146">
        <v>37</v>
      </c>
      <c r="K36" s="145">
        <v>400</v>
      </c>
      <c r="L36" s="146">
        <v>46</v>
      </c>
      <c r="M36" s="145">
        <v>465</v>
      </c>
      <c r="N36" s="146">
        <v>48</v>
      </c>
      <c r="O36" s="145">
        <f>+M36+K36+I36</f>
        <v>1208</v>
      </c>
      <c r="P36" s="146">
        <f>+N36+L36+J36</f>
        <v>131</v>
      </c>
      <c r="Q36" s="146">
        <f>+P36/G36</f>
        <v>131</v>
      </c>
      <c r="R36" s="123">
        <f>+O36/P36</f>
        <v>9.221374045801527</v>
      </c>
      <c r="S36" s="145">
        <v>3777</v>
      </c>
      <c r="T36" s="147">
        <f t="shared" si="5"/>
        <v>0.680169446650781</v>
      </c>
      <c r="U36" s="145">
        <v>620837</v>
      </c>
      <c r="V36" s="146">
        <v>73762</v>
      </c>
      <c r="W36" s="128">
        <f>+U36/V36</f>
        <v>8.416759306960223</v>
      </c>
      <c r="X36" s="8"/>
      <c r="Y36" s="8"/>
    </row>
    <row r="37" spans="1:25" s="10" customFormat="1" ht="18">
      <c r="A37" s="52">
        <v>33</v>
      </c>
      <c r="B37" s="107" t="s">
        <v>101</v>
      </c>
      <c r="C37" s="59">
        <v>39150</v>
      </c>
      <c r="D37" s="120" t="s">
        <v>53</v>
      </c>
      <c r="E37" s="120" t="s">
        <v>39</v>
      </c>
      <c r="F37" s="121">
        <v>7</v>
      </c>
      <c r="G37" s="121">
        <v>7</v>
      </c>
      <c r="H37" s="121">
        <v>7</v>
      </c>
      <c r="I37" s="148">
        <v>153</v>
      </c>
      <c r="J37" s="149">
        <v>24</v>
      </c>
      <c r="K37" s="148">
        <v>462</v>
      </c>
      <c r="L37" s="149">
        <v>74</v>
      </c>
      <c r="M37" s="148">
        <v>568</v>
      </c>
      <c r="N37" s="149">
        <v>87</v>
      </c>
      <c r="O37" s="150">
        <f>+I37+K37+M37</f>
        <v>1183</v>
      </c>
      <c r="P37" s="151">
        <f>+J37+L37+N37</f>
        <v>185</v>
      </c>
      <c r="Q37" s="146">
        <f>+P37/G37</f>
        <v>26.428571428571427</v>
      </c>
      <c r="R37" s="123">
        <f>+O37/P37</f>
        <v>6.394594594594595</v>
      </c>
      <c r="S37" s="148">
        <v>5100</v>
      </c>
      <c r="T37" s="147">
        <f t="shared" si="5"/>
        <v>0.7680392156862745</v>
      </c>
      <c r="U37" s="148">
        <v>1067043.7</v>
      </c>
      <c r="V37" s="149">
        <v>117146</v>
      </c>
      <c r="W37" s="116">
        <f>U37/V37</f>
        <v>9.108665255322418</v>
      </c>
      <c r="X37" s="8"/>
      <c r="Y37" s="8"/>
    </row>
    <row r="38" spans="1:25" s="10" customFormat="1" ht="18">
      <c r="A38" s="53">
        <v>34</v>
      </c>
      <c r="B38" s="107" t="s">
        <v>2</v>
      </c>
      <c r="C38" s="59">
        <v>39108</v>
      </c>
      <c r="D38" s="120" t="s">
        <v>20</v>
      </c>
      <c r="E38" s="120" t="s">
        <v>52</v>
      </c>
      <c r="F38" s="121">
        <v>148</v>
      </c>
      <c r="G38" s="121">
        <v>4</v>
      </c>
      <c r="H38" s="121">
        <v>13</v>
      </c>
      <c r="I38" s="148">
        <v>286</v>
      </c>
      <c r="J38" s="149">
        <v>98</v>
      </c>
      <c r="K38" s="148">
        <v>390</v>
      </c>
      <c r="L38" s="149">
        <v>118</v>
      </c>
      <c r="M38" s="148">
        <v>494</v>
      </c>
      <c r="N38" s="149">
        <v>144</v>
      </c>
      <c r="O38" s="150">
        <f>+I38+K38+M38</f>
        <v>1170</v>
      </c>
      <c r="P38" s="151">
        <f>+J38+L38+N38</f>
        <v>360</v>
      </c>
      <c r="Q38" s="152">
        <f>IF(O38&lt;&gt;0,P38/G38,"")</f>
        <v>90</v>
      </c>
      <c r="R38" s="122">
        <f>IF(O38&lt;&gt;0,O38/P38,"")</f>
        <v>3.25</v>
      </c>
      <c r="S38" s="148">
        <v>3075</v>
      </c>
      <c r="T38" s="147">
        <f t="shared" si="5"/>
        <v>0.6195121951219512</v>
      </c>
      <c r="U38" s="148">
        <v>5455427</v>
      </c>
      <c r="V38" s="149">
        <v>781922</v>
      </c>
      <c r="W38" s="130">
        <f>U38/V38</f>
        <v>6.976945270755906</v>
      </c>
      <c r="X38" s="8"/>
      <c r="Y38" s="8"/>
    </row>
    <row r="39" spans="1:25" s="10" customFormat="1" ht="18">
      <c r="A39" s="52">
        <v>35</v>
      </c>
      <c r="B39" s="108" t="s">
        <v>61</v>
      </c>
      <c r="C39" s="58">
        <v>39157</v>
      </c>
      <c r="D39" s="124" t="s">
        <v>8</v>
      </c>
      <c r="E39" s="124" t="s">
        <v>62</v>
      </c>
      <c r="F39" s="60">
        <v>56</v>
      </c>
      <c r="G39" s="60">
        <v>4</v>
      </c>
      <c r="H39" s="60">
        <v>6</v>
      </c>
      <c r="I39" s="145">
        <v>261</v>
      </c>
      <c r="J39" s="146">
        <v>42</v>
      </c>
      <c r="K39" s="145">
        <v>396.5</v>
      </c>
      <c r="L39" s="146">
        <v>71</v>
      </c>
      <c r="M39" s="145">
        <v>437</v>
      </c>
      <c r="N39" s="146">
        <v>89</v>
      </c>
      <c r="O39" s="145">
        <f>I39+K39+M39</f>
        <v>1094.5</v>
      </c>
      <c r="P39" s="146">
        <f>J39+L39+N39</f>
        <v>202</v>
      </c>
      <c r="Q39" s="156">
        <f>P39/G39</f>
        <v>50.5</v>
      </c>
      <c r="R39" s="127">
        <f>O39/P39</f>
        <v>5.4183168316831685</v>
      </c>
      <c r="S39" s="145">
        <v>2301</v>
      </c>
      <c r="T39" s="147">
        <f t="shared" si="5"/>
        <v>0.5243372446762278</v>
      </c>
      <c r="U39" s="153">
        <v>113793.5</v>
      </c>
      <c r="V39" s="154">
        <v>18307</v>
      </c>
      <c r="W39" s="131">
        <f>U39/V39</f>
        <v>6.215846397552848</v>
      </c>
      <c r="X39" s="8"/>
      <c r="Y39" s="8"/>
    </row>
    <row r="40" spans="1:25" s="10" customFormat="1" ht="18">
      <c r="A40" s="53">
        <v>36</v>
      </c>
      <c r="B40" s="108" t="s">
        <v>51</v>
      </c>
      <c r="C40" s="58">
        <v>39143</v>
      </c>
      <c r="D40" s="124" t="s">
        <v>8</v>
      </c>
      <c r="E40" s="124" t="s">
        <v>36</v>
      </c>
      <c r="F40" s="60">
        <v>20</v>
      </c>
      <c r="G40" s="60">
        <v>4</v>
      </c>
      <c r="H40" s="60">
        <v>8</v>
      </c>
      <c r="I40" s="145">
        <v>235</v>
      </c>
      <c r="J40" s="146">
        <v>42</v>
      </c>
      <c r="K40" s="145">
        <v>437</v>
      </c>
      <c r="L40" s="146">
        <v>80</v>
      </c>
      <c r="M40" s="145">
        <v>373</v>
      </c>
      <c r="N40" s="146">
        <v>71</v>
      </c>
      <c r="O40" s="145">
        <f>SUM(I40+K40+M40)</f>
        <v>1045</v>
      </c>
      <c r="P40" s="146">
        <f>J40+L40+N40</f>
        <v>193</v>
      </c>
      <c r="Q40" s="146">
        <f>+P40/G40</f>
        <v>48.25</v>
      </c>
      <c r="R40" s="123">
        <f>+O40/P40</f>
        <v>5.414507772020725</v>
      </c>
      <c r="S40" s="145">
        <v>1004</v>
      </c>
      <c r="T40" s="147">
        <f t="shared" si="5"/>
        <v>-0.04083665338645418</v>
      </c>
      <c r="U40" s="153">
        <v>251365.5</v>
      </c>
      <c r="V40" s="154">
        <v>27112</v>
      </c>
      <c r="W40" s="131">
        <f>U40/V40</f>
        <v>9.271374299203305</v>
      </c>
      <c r="X40" s="8"/>
      <c r="Y40" s="8"/>
    </row>
    <row r="41" spans="1:25" s="10" customFormat="1" ht="18">
      <c r="A41" s="53">
        <v>37</v>
      </c>
      <c r="B41" s="108" t="s">
        <v>56</v>
      </c>
      <c r="C41" s="58">
        <v>39149</v>
      </c>
      <c r="D41" s="124" t="s">
        <v>8</v>
      </c>
      <c r="E41" s="124" t="s">
        <v>44</v>
      </c>
      <c r="F41" s="60">
        <v>36</v>
      </c>
      <c r="G41" s="60">
        <v>4</v>
      </c>
      <c r="H41" s="60">
        <v>7</v>
      </c>
      <c r="I41" s="145">
        <v>193</v>
      </c>
      <c r="J41" s="146">
        <v>48</v>
      </c>
      <c r="K41" s="145">
        <v>399</v>
      </c>
      <c r="L41" s="146">
        <v>91</v>
      </c>
      <c r="M41" s="145">
        <v>325</v>
      </c>
      <c r="N41" s="146">
        <v>98</v>
      </c>
      <c r="O41" s="145">
        <f>I41+K41+M41</f>
        <v>917</v>
      </c>
      <c r="P41" s="146">
        <f>J41+L41+N41</f>
        <v>237</v>
      </c>
      <c r="Q41" s="156">
        <f>P41/G41</f>
        <v>59.25</v>
      </c>
      <c r="R41" s="127">
        <f>O41/P41</f>
        <v>3.869198312236287</v>
      </c>
      <c r="S41" s="145">
        <v>1790.5</v>
      </c>
      <c r="T41" s="147">
        <f t="shared" si="5"/>
        <v>0.4878525551521921</v>
      </c>
      <c r="U41" s="153">
        <v>69129.5</v>
      </c>
      <c r="V41" s="154">
        <v>11414</v>
      </c>
      <c r="W41" s="131">
        <f>U41/V41</f>
        <v>6.056553355528298</v>
      </c>
      <c r="X41" s="8"/>
      <c r="Y41" s="8"/>
    </row>
    <row r="42" spans="1:25" s="10" customFormat="1" ht="18">
      <c r="A42" s="52">
        <v>38</v>
      </c>
      <c r="B42" s="108" t="s">
        <v>45</v>
      </c>
      <c r="C42" s="59">
        <v>39129</v>
      </c>
      <c r="D42" s="124" t="s">
        <v>22</v>
      </c>
      <c r="E42" s="124" t="s">
        <v>102</v>
      </c>
      <c r="F42" s="60">
        <v>77</v>
      </c>
      <c r="G42" s="60">
        <v>5</v>
      </c>
      <c r="H42" s="60">
        <v>10</v>
      </c>
      <c r="I42" s="145">
        <v>195</v>
      </c>
      <c r="J42" s="146">
        <v>47</v>
      </c>
      <c r="K42" s="145">
        <v>265</v>
      </c>
      <c r="L42" s="146">
        <v>44</v>
      </c>
      <c r="M42" s="145">
        <v>449</v>
      </c>
      <c r="N42" s="146">
        <v>92</v>
      </c>
      <c r="O42" s="145">
        <f>+M42+K42+I42</f>
        <v>909</v>
      </c>
      <c r="P42" s="146">
        <f>+N42+L42+J42</f>
        <v>183</v>
      </c>
      <c r="Q42" s="146">
        <f>+P42/G42</f>
        <v>36.6</v>
      </c>
      <c r="R42" s="123">
        <f>+O42/P42</f>
        <v>4.967213114754099</v>
      </c>
      <c r="S42" s="145">
        <v>3972</v>
      </c>
      <c r="T42" s="147">
        <f t="shared" si="5"/>
        <v>0.7711480362537765</v>
      </c>
      <c r="U42" s="145">
        <v>1544675</v>
      </c>
      <c r="V42" s="146">
        <v>196925</v>
      </c>
      <c r="W42" s="128">
        <f>+U42/V42</f>
        <v>7.843976133045576</v>
      </c>
      <c r="X42" s="8"/>
      <c r="Y42" s="8"/>
    </row>
    <row r="43" spans="1:25" s="10" customFormat="1" ht="18">
      <c r="A43" s="53">
        <v>39</v>
      </c>
      <c r="B43" s="107" t="s">
        <v>50</v>
      </c>
      <c r="C43" s="59">
        <v>39136</v>
      </c>
      <c r="D43" s="120" t="s">
        <v>20</v>
      </c>
      <c r="E43" s="120" t="s">
        <v>21</v>
      </c>
      <c r="F43" s="121">
        <v>9</v>
      </c>
      <c r="G43" s="121">
        <v>3</v>
      </c>
      <c r="H43" s="121">
        <v>9</v>
      </c>
      <c r="I43" s="148">
        <v>177</v>
      </c>
      <c r="J43" s="149">
        <v>24</v>
      </c>
      <c r="K43" s="148">
        <v>354</v>
      </c>
      <c r="L43" s="149">
        <v>50</v>
      </c>
      <c r="M43" s="148">
        <v>317</v>
      </c>
      <c r="N43" s="149">
        <v>51</v>
      </c>
      <c r="O43" s="150">
        <f aca="true" t="shared" si="8" ref="O43:P46">+I43+K43+M43</f>
        <v>848</v>
      </c>
      <c r="P43" s="151">
        <f t="shared" si="8"/>
        <v>125</v>
      </c>
      <c r="Q43" s="152">
        <f>IF(O43&lt;&gt;0,P43/G43,"")</f>
        <v>41.666666666666664</v>
      </c>
      <c r="R43" s="122">
        <f>IF(O43&lt;&gt;0,O43/P43,"")</f>
        <v>6.784</v>
      </c>
      <c r="S43" s="148">
        <v>425</v>
      </c>
      <c r="T43" s="147">
        <f t="shared" si="5"/>
        <v>-0.9952941176470588</v>
      </c>
      <c r="U43" s="148">
        <v>147973</v>
      </c>
      <c r="V43" s="149">
        <v>15883</v>
      </c>
      <c r="W43" s="130">
        <f aca="true" t="shared" si="9" ref="W43:W48">U43/V43</f>
        <v>9.316438959894226</v>
      </c>
      <c r="X43" s="8"/>
      <c r="Y43" s="8"/>
    </row>
    <row r="44" spans="1:25" s="10" customFormat="1" ht="18">
      <c r="A44" s="52">
        <v>40</v>
      </c>
      <c r="B44" s="107" t="s">
        <v>99</v>
      </c>
      <c r="C44" s="59">
        <v>39185</v>
      </c>
      <c r="D44" s="120" t="s">
        <v>20</v>
      </c>
      <c r="E44" s="120" t="s">
        <v>100</v>
      </c>
      <c r="F44" s="121">
        <v>18</v>
      </c>
      <c r="G44" s="121">
        <v>5</v>
      </c>
      <c r="H44" s="121">
        <v>2</v>
      </c>
      <c r="I44" s="148">
        <v>165</v>
      </c>
      <c r="J44" s="149">
        <v>23</v>
      </c>
      <c r="K44" s="148">
        <v>287</v>
      </c>
      <c r="L44" s="149">
        <v>42</v>
      </c>
      <c r="M44" s="148">
        <v>284</v>
      </c>
      <c r="N44" s="149">
        <v>41</v>
      </c>
      <c r="O44" s="150">
        <f t="shared" si="8"/>
        <v>736</v>
      </c>
      <c r="P44" s="151">
        <f t="shared" si="8"/>
        <v>106</v>
      </c>
      <c r="Q44" s="152">
        <f>IF(O44&lt;&gt;0,P44/G44,"")</f>
        <v>21.2</v>
      </c>
      <c r="R44" s="122">
        <f>IF(O44&lt;&gt;0,O44/P44,"")</f>
        <v>6.943396226415095</v>
      </c>
      <c r="S44" s="148">
        <v>18495</v>
      </c>
      <c r="T44" s="147">
        <f t="shared" si="5"/>
        <v>0.9602054609353879</v>
      </c>
      <c r="U44" s="148">
        <v>30910</v>
      </c>
      <c r="V44" s="149">
        <v>3202</v>
      </c>
      <c r="W44" s="130">
        <f t="shared" si="9"/>
        <v>9.653341661461587</v>
      </c>
      <c r="X44" s="8"/>
      <c r="Y44" s="8"/>
    </row>
    <row r="45" spans="1:25" s="10" customFormat="1" ht="18">
      <c r="A45" s="53">
        <v>41</v>
      </c>
      <c r="B45" s="107" t="s">
        <v>43</v>
      </c>
      <c r="C45" s="59">
        <v>39122</v>
      </c>
      <c r="D45" s="120" t="s">
        <v>20</v>
      </c>
      <c r="E45" s="120" t="s">
        <v>103</v>
      </c>
      <c r="F45" s="121">
        <v>60</v>
      </c>
      <c r="G45" s="121">
        <v>1</v>
      </c>
      <c r="H45" s="121">
        <v>11</v>
      </c>
      <c r="I45" s="148">
        <v>115</v>
      </c>
      <c r="J45" s="149">
        <v>24</v>
      </c>
      <c r="K45" s="148">
        <v>151</v>
      </c>
      <c r="L45" s="149">
        <v>30</v>
      </c>
      <c r="M45" s="148">
        <v>111</v>
      </c>
      <c r="N45" s="149">
        <v>22</v>
      </c>
      <c r="O45" s="150">
        <f t="shared" si="8"/>
        <v>377</v>
      </c>
      <c r="P45" s="151">
        <f t="shared" si="8"/>
        <v>76</v>
      </c>
      <c r="Q45" s="152">
        <f>IF(O45&lt;&gt;0,P45/G45,"")</f>
        <v>76</v>
      </c>
      <c r="R45" s="122">
        <f>IF(O45&lt;&gt;0,O45/P45,"")</f>
        <v>4.9605263157894735</v>
      </c>
      <c r="S45" s="148">
        <v>2732</v>
      </c>
      <c r="T45" s="147">
        <f t="shared" si="5"/>
        <v>0.8620058565153733</v>
      </c>
      <c r="U45" s="148">
        <v>1187959</v>
      </c>
      <c r="V45" s="149">
        <v>149239</v>
      </c>
      <c r="W45" s="130">
        <f t="shared" si="9"/>
        <v>7.960110962952044</v>
      </c>
      <c r="X45" s="8"/>
      <c r="Y45" s="8"/>
    </row>
    <row r="46" spans="1:25" s="10" customFormat="1" ht="18">
      <c r="A46" s="53">
        <v>42</v>
      </c>
      <c r="B46" s="107" t="s">
        <v>9</v>
      </c>
      <c r="C46" s="59">
        <v>39080</v>
      </c>
      <c r="D46" s="120" t="s">
        <v>20</v>
      </c>
      <c r="E46" s="120" t="s">
        <v>38</v>
      </c>
      <c r="F46" s="121">
        <v>80</v>
      </c>
      <c r="G46" s="121">
        <v>3</v>
      </c>
      <c r="H46" s="121">
        <v>17</v>
      </c>
      <c r="I46" s="148">
        <v>121</v>
      </c>
      <c r="J46" s="149">
        <v>40</v>
      </c>
      <c r="K46" s="148">
        <v>124</v>
      </c>
      <c r="L46" s="149">
        <v>42</v>
      </c>
      <c r="M46" s="148">
        <v>120</v>
      </c>
      <c r="N46" s="149">
        <v>40</v>
      </c>
      <c r="O46" s="150">
        <f t="shared" si="8"/>
        <v>365</v>
      </c>
      <c r="P46" s="151">
        <f t="shared" si="8"/>
        <v>122</v>
      </c>
      <c r="Q46" s="152">
        <f>IF(O46&lt;&gt;0,P46/G46,"")</f>
        <v>40.666666666666664</v>
      </c>
      <c r="R46" s="122">
        <f>IF(O46&lt;&gt;0,O46/P46,"")</f>
        <v>2.9918032786885247</v>
      </c>
      <c r="S46" s="148">
        <v>548</v>
      </c>
      <c r="T46" s="147">
        <f t="shared" si="5"/>
        <v>0.33394160583941607</v>
      </c>
      <c r="U46" s="148">
        <v>1695565</v>
      </c>
      <c r="V46" s="149">
        <v>204724</v>
      </c>
      <c r="W46" s="130">
        <f t="shared" si="9"/>
        <v>8.282199449014282</v>
      </c>
      <c r="X46" s="8"/>
      <c r="Y46" s="8"/>
    </row>
    <row r="47" spans="1:25" s="10" customFormat="1" ht="18">
      <c r="A47" s="53">
        <v>43</v>
      </c>
      <c r="B47" s="108" t="s">
        <v>60</v>
      </c>
      <c r="C47" s="58">
        <v>39157</v>
      </c>
      <c r="D47" s="124" t="s">
        <v>41</v>
      </c>
      <c r="E47" s="124" t="s">
        <v>10</v>
      </c>
      <c r="F47" s="60">
        <v>30</v>
      </c>
      <c r="G47" s="60">
        <v>3</v>
      </c>
      <c r="H47" s="60">
        <v>6</v>
      </c>
      <c r="I47" s="145">
        <v>54</v>
      </c>
      <c r="J47" s="146">
        <v>8</v>
      </c>
      <c r="K47" s="145">
        <v>138</v>
      </c>
      <c r="L47" s="146">
        <v>25</v>
      </c>
      <c r="M47" s="145">
        <v>154.5</v>
      </c>
      <c r="N47" s="146">
        <v>26</v>
      </c>
      <c r="O47" s="145">
        <f>SUM(I47+K47+M47)</f>
        <v>346.5</v>
      </c>
      <c r="P47" s="146">
        <f>SUM(J47+L47+N47)</f>
        <v>59</v>
      </c>
      <c r="Q47" s="146">
        <f>+P47/G47</f>
        <v>19.666666666666668</v>
      </c>
      <c r="R47" s="123">
        <f>+O47/P47</f>
        <v>5.872881355932203</v>
      </c>
      <c r="S47" s="145"/>
      <c r="T47" s="147"/>
      <c r="U47" s="145">
        <v>160889</v>
      </c>
      <c r="V47" s="146">
        <v>23374</v>
      </c>
      <c r="W47" s="131">
        <f t="shared" si="9"/>
        <v>6.883246342089501</v>
      </c>
      <c r="X47" s="8"/>
      <c r="Y47" s="8"/>
    </row>
    <row r="48" spans="1:25" s="10" customFormat="1" ht="18">
      <c r="A48" s="52">
        <v>44</v>
      </c>
      <c r="B48" s="107" t="s">
        <v>114</v>
      </c>
      <c r="C48" s="59">
        <v>39143</v>
      </c>
      <c r="D48" s="125" t="s">
        <v>65</v>
      </c>
      <c r="E48" s="125" t="s">
        <v>104</v>
      </c>
      <c r="F48" s="126">
        <v>91</v>
      </c>
      <c r="G48" s="126">
        <v>2</v>
      </c>
      <c r="H48" s="126">
        <v>8</v>
      </c>
      <c r="I48" s="155">
        <v>84.5</v>
      </c>
      <c r="J48" s="156">
        <v>27</v>
      </c>
      <c r="K48" s="155">
        <v>107.5</v>
      </c>
      <c r="L48" s="156">
        <v>35</v>
      </c>
      <c r="M48" s="155">
        <v>147.5</v>
      </c>
      <c r="N48" s="156">
        <v>48</v>
      </c>
      <c r="O48" s="155">
        <f>I48+K48+M48</f>
        <v>339.5</v>
      </c>
      <c r="P48" s="156">
        <f>J48+L48+N48</f>
        <v>110</v>
      </c>
      <c r="Q48" s="156">
        <f>+P48/G48</f>
        <v>55</v>
      </c>
      <c r="R48" s="127">
        <f>+O48/P48</f>
        <v>3.0863636363636364</v>
      </c>
      <c r="S48" s="155">
        <v>348.5</v>
      </c>
      <c r="T48" s="147">
        <f>(+S48-O48)/S48</f>
        <v>0.02582496413199426</v>
      </c>
      <c r="U48" s="155">
        <v>590333.5</v>
      </c>
      <c r="V48" s="156">
        <v>80781</v>
      </c>
      <c r="W48" s="129">
        <f t="shared" si="9"/>
        <v>7.307826097720999</v>
      </c>
      <c r="X48" s="8"/>
      <c r="Y48" s="8"/>
    </row>
    <row r="49" spans="1:25" s="10" customFormat="1" ht="18">
      <c r="A49" s="53">
        <v>45</v>
      </c>
      <c r="B49" s="108" t="s">
        <v>115</v>
      </c>
      <c r="C49" s="58">
        <v>39115</v>
      </c>
      <c r="D49" s="124" t="s">
        <v>22</v>
      </c>
      <c r="E49" s="124" t="s">
        <v>7</v>
      </c>
      <c r="F49" s="60">
        <v>12</v>
      </c>
      <c r="G49" s="60">
        <v>1</v>
      </c>
      <c r="H49" s="60">
        <v>12</v>
      </c>
      <c r="I49" s="145">
        <v>320</v>
      </c>
      <c r="J49" s="146">
        <v>64</v>
      </c>
      <c r="K49" s="145">
        <v>0</v>
      </c>
      <c r="L49" s="146">
        <v>0</v>
      </c>
      <c r="M49" s="145">
        <v>0</v>
      </c>
      <c r="N49" s="146">
        <v>0</v>
      </c>
      <c r="O49" s="145">
        <f>+M49+K49+I49</f>
        <v>320</v>
      </c>
      <c r="P49" s="146">
        <f>+N49+L49+J49</f>
        <v>64</v>
      </c>
      <c r="Q49" s="146">
        <f>+P49/G49</f>
        <v>64</v>
      </c>
      <c r="R49" s="123">
        <f>+O49/P49</f>
        <v>5</v>
      </c>
      <c r="S49" s="145"/>
      <c r="T49" s="147"/>
      <c r="U49" s="145">
        <v>260402</v>
      </c>
      <c r="V49" s="146">
        <v>41388</v>
      </c>
      <c r="W49" s="128">
        <f>+U49/V49</f>
        <v>6.291727070648498</v>
      </c>
      <c r="X49" s="8"/>
      <c r="Y49" s="8"/>
    </row>
    <row r="50" spans="1:25" s="10" customFormat="1" ht="18">
      <c r="A50" s="52">
        <v>46</v>
      </c>
      <c r="B50" s="108" t="s">
        <v>0</v>
      </c>
      <c r="C50" s="58">
        <v>39094</v>
      </c>
      <c r="D50" s="124" t="s">
        <v>8</v>
      </c>
      <c r="E50" s="124" t="s">
        <v>105</v>
      </c>
      <c r="F50" s="60">
        <v>226</v>
      </c>
      <c r="G50" s="60">
        <v>5</v>
      </c>
      <c r="H50" s="60">
        <v>14</v>
      </c>
      <c r="I50" s="145">
        <v>15</v>
      </c>
      <c r="J50" s="146">
        <v>3</v>
      </c>
      <c r="K50" s="145">
        <v>70</v>
      </c>
      <c r="L50" s="146">
        <v>12</v>
      </c>
      <c r="M50" s="145">
        <v>181</v>
      </c>
      <c r="N50" s="146">
        <v>32</v>
      </c>
      <c r="O50" s="145">
        <f>I50+K50+M50</f>
        <v>266</v>
      </c>
      <c r="P50" s="146">
        <f>J50+L50+N50</f>
        <v>47</v>
      </c>
      <c r="Q50" s="156">
        <f>P50/G50</f>
        <v>9.4</v>
      </c>
      <c r="R50" s="127">
        <f>O50/P50</f>
        <v>5.659574468085107</v>
      </c>
      <c r="S50" s="145">
        <v>266</v>
      </c>
      <c r="T50" s="147">
        <f aca="true" t="shared" si="10" ref="T50:T55">(+S50-O50)/S50</f>
        <v>0</v>
      </c>
      <c r="U50" s="153">
        <v>8566863</v>
      </c>
      <c r="V50" s="154">
        <v>1231326</v>
      </c>
      <c r="W50" s="131">
        <f>U50/V50</f>
        <v>6.957428820637264</v>
      </c>
      <c r="X50" s="8"/>
      <c r="Y50" s="8"/>
    </row>
    <row r="51" spans="1:25" s="10" customFormat="1" ht="18">
      <c r="A51" s="53">
        <v>47</v>
      </c>
      <c r="B51" s="108" t="s">
        <v>57</v>
      </c>
      <c r="C51" s="58">
        <v>39157</v>
      </c>
      <c r="D51" s="124" t="s">
        <v>22</v>
      </c>
      <c r="E51" s="124" t="s">
        <v>12</v>
      </c>
      <c r="F51" s="60">
        <v>69</v>
      </c>
      <c r="G51" s="60">
        <v>3</v>
      </c>
      <c r="H51" s="60">
        <v>6</v>
      </c>
      <c r="I51" s="145">
        <v>23</v>
      </c>
      <c r="J51" s="146">
        <v>5</v>
      </c>
      <c r="K51" s="145">
        <v>67</v>
      </c>
      <c r="L51" s="146">
        <v>15</v>
      </c>
      <c r="M51" s="145">
        <v>113</v>
      </c>
      <c r="N51" s="146">
        <v>22</v>
      </c>
      <c r="O51" s="145">
        <f>+M51+K51+I51</f>
        <v>203</v>
      </c>
      <c r="P51" s="146">
        <f>+N51+L51+J51</f>
        <v>42</v>
      </c>
      <c r="Q51" s="146">
        <f>+P51/G51</f>
        <v>14</v>
      </c>
      <c r="R51" s="123">
        <f>+O51/P51</f>
        <v>4.833333333333333</v>
      </c>
      <c r="S51" s="145">
        <v>7603</v>
      </c>
      <c r="T51" s="147">
        <f t="shared" si="10"/>
        <v>0.9733000131527029</v>
      </c>
      <c r="U51" s="145">
        <v>544558</v>
      </c>
      <c r="V51" s="146">
        <v>67175</v>
      </c>
      <c r="W51" s="128">
        <f>+U51/V51</f>
        <v>8.106557499069595</v>
      </c>
      <c r="X51" s="8"/>
      <c r="Y51" s="8"/>
    </row>
    <row r="52" spans="1:25" s="10" customFormat="1" ht="18">
      <c r="A52" s="53">
        <v>48</v>
      </c>
      <c r="B52" s="108" t="s">
        <v>48</v>
      </c>
      <c r="C52" s="58">
        <v>39129</v>
      </c>
      <c r="D52" s="124" t="s">
        <v>97</v>
      </c>
      <c r="E52" s="124" t="s">
        <v>97</v>
      </c>
      <c r="F52" s="60">
        <v>43</v>
      </c>
      <c r="G52" s="60">
        <v>1</v>
      </c>
      <c r="H52" s="60">
        <v>10</v>
      </c>
      <c r="I52" s="145">
        <v>34</v>
      </c>
      <c r="J52" s="146">
        <v>6</v>
      </c>
      <c r="K52" s="145">
        <v>21</v>
      </c>
      <c r="L52" s="146">
        <v>4</v>
      </c>
      <c r="M52" s="145">
        <v>97</v>
      </c>
      <c r="N52" s="146">
        <v>17</v>
      </c>
      <c r="O52" s="145">
        <f>I52+K52+M52</f>
        <v>152</v>
      </c>
      <c r="P52" s="146">
        <f>J52+L52+N52</f>
        <v>27</v>
      </c>
      <c r="Q52" s="146">
        <f>+P52/G52</f>
        <v>27</v>
      </c>
      <c r="R52" s="123">
        <f>+O52/P52</f>
        <v>5.62962962962963</v>
      </c>
      <c r="S52" s="145">
        <v>3631.5</v>
      </c>
      <c r="T52" s="147">
        <f t="shared" si="10"/>
        <v>0.9581440176235715</v>
      </c>
      <c r="U52" s="153">
        <v>1194175</v>
      </c>
      <c r="V52" s="154">
        <v>146951</v>
      </c>
      <c r="W52" s="131">
        <f>U52/V52</f>
        <v>8.12634823852849</v>
      </c>
      <c r="X52" s="8"/>
      <c r="Y52" s="8"/>
    </row>
    <row r="53" spans="1:25" s="10" customFormat="1" ht="18">
      <c r="A53" s="53">
        <v>49</v>
      </c>
      <c r="B53" s="107" t="s">
        <v>68</v>
      </c>
      <c r="C53" s="59">
        <v>39118</v>
      </c>
      <c r="D53" s="125" t="s">
        <v>65</v>
      </c>
      <c r="E53" s="125" t="s">
        <v>69</v>
      </c>
      <c r="F53" s="126">
        <v>55</v>
      </c>
      <c r="G53" s="126">
        <v>1</v>
      </c>
      <c r="H53" s="126">
        <v>12</v>
      </c>
      <c r="I53" s="155">
        <v>28</v>
      </c>
      <c r="J53" s="156">
        <v>4</v>
      </c>
      <c r="K53" s="155">
        <v>49</v>
      </c>
      <c r="L53" s="156">
        <v>7</v>
      </c>
      <c r="M53" s="155">
        <v>70</v>
      </c>
      <c r="N53" s="156">
        <v>10</v>
      </c>
      <c r="O53" s="155">
        <f>I53+K53+M53</f>
        <v>147</v>
      </c>
      <c r="P53" s="156">
        <f>J53+L53+N53</f>
        <v>21</v>
      </c>
      <c r="Q53" s="156">
        <f>+P53/G53</f>
        <v>21</v>
      </c>
      <c r="R53" s="127">
        <f>+O53/P53</f>
        <v>7</v>
      </c>
      <c r="S53" s="155">
        <v>1816</v>
      </c>
      <c r="T53" s="147">
        <f t="shared" si="10"/>
        <v>0.9190528634361234</v>
      </c>
      <c r="U53" s="155">
        <v>1678442</v>
      </c>
      <c r="V53" s="156">
        <v>235750</v>
      </c>
      <c r="W53" s="129">
        <f>U53/V53</f>
        <v>7.119584305408272</v>
      </c>
      <c r="X53" s="8"/>
      <c r="Y53" s="8"/>
    </row>
    <row r="54" spans="1:25" s="10" customFormat="1" ht="18">
      <c r="A54" s="53">
        <v>50</v>
      </c>
      <c r="B54" s="107" t="s">
        <v>72</v>
      </c>
      <c r="C54" s="59">
        <v>39115</v>
      </c>
      <c r="D54" s="120" t="s">
        <v>20</v>
      </c>
      <c r="E54" s="120" t="s">
        <v>21</v>
      </c>
      <c r="F54" s="121">
        <v>81</v>
      </c>
      <c r="G54" s="121">
        <v>1</v>
      </c>
      <c r="H54" s="121">
        <v>12</v>
      </c>
      <c r="I54" s="148">
        <v>31</v>
      </c>
      <c r="J54" s="149">
        <v>4</v>
      </c>
      <c r="K54" s="148">
        <v>21</v>
      </c>
      <c r="L54" s="149">
        <v>3</v>
      </c>
      <c r="M54" s="148">
        <v>67</v>
      </c>
      <c r="N54" s="149">
        <v>9</v>
      </c>
      <c r="O54" s="150">
        <f>+I54+K54+M54</f>
        <v>119</v>
      </c>
      <c r="P54" s="151">
        <f>+J54+L54+N54</f>
        <v>16</v>
      </c>
      <c r="Q54" s="152">
        <f>IF(O54&lt;&gt;0,P54/G54,"")</f>
        <v>16</v>
      </c>
      <c r="R54" s="122">
        <f>IF(O54&lt;&gt;0,O54/P54,"")</f>
        <v>7.4375</v>
      </c>
      <c r="S54" s="148">
        <v>214</v>
      </c>
      <c r="T54" s="147">
        <f t="shared" si="10"/>
        <v>0.4439252336448598</v>
      </c>
      <c r="U54" s="148">
        <v>3167962</v>
      </c>
      <c r="V54" s="149">
        <v>374538</v>
      </c>
      <c r="W54" s="130">
        <f>U54/V54</f>
        <v>8.458319316064058</v>
      </c>
      <c r="X54" s="8"/>
      <c r="Y54" s="8"/>
    </row>
    <row r="55" spans="1:25" s="10" customFormat="1" ht="18.75" thickBot="1">
      <c r="A55" s="53">
        <v>51</v>
      </c>
      <c r="B55" s="133" t="s">
        <v>116</v>
      </c>
      <c r="C55" s="115">
        <v>39108</v>
      </c>
      <c r="D55" s="166" t="s">
        <v>65</v>
      </c>
      <c r="E55" s="166" t="s">
        <v>117</v>
      </c>
      <c r="F55" s="167">
        <v>163</v>
      </c>
      <c r="G55" s="167">
        <v>1</v>
      </c>
      <c r="H55" s="167">
        <v>12</v>
      </c>
      <c r="I55" s="168">
        <v>21</v>
      </c>
      <c r="J55" s="169">
        <v>7</v>
      </c>
      <c r="K55" s="168">
        <v>24</v>
      </c>
      <c r="L55" s="169">
        <v>8</v>
      </c>
      <c r="M55" s="168">
        <v>36</v>
      </c>
      <c r="N55" s="169">
        <v>12</v>
      </c>
      <c r="O55" s="168">
        <f>I55+K55+M55</f>
        <v>81</v>
      </c>
      <c r="P55" s="169">
        <f>J55+L55+N55</f>
        <v>27</v>
      </c>
      <c r="Q55" s="169">
        <f>+P55/G55</f>
        <v>27</v>
      </c>
      <c r="R55" s="170">
        <f>+O55/P55</f>
        <v>3</v>
      </c>
      <c r="S55" s="168">
        <v>462.5</v>
      </c>
      <c r="T55" s="171">
        <f t="shared" si="10"/>
        <v>0.8248648648648649</v>
      </c>
      <c r="U55" s="168">
        <v>2819708</v>
      </c>
      <c r="V55" s="169">
        <v>378492</v>
      </c>
      <c r="W55" s="172">
        <f>U55/V55</f>
        <v>7.449848345539668</v>
      </c>
      <c r="X55" s="8"/>
      <c r="Y55" s="8"/>
    </row>
    <row r="56" spans="1:28" s="69" customFormat="1" ht="15.75" thickBot="1">
      <c r="A56" s="77"/>
      <c r="B56" s="209" t="s">
        <v>6</v>
      </c>
      <c r="C56" s="210"/>
      <c r="D56" s="211"/>
      <c r="E56" s="212"/>
      <c r="F56" s="72">
        <f>SUM(F5:F55)</f>
        <v>3554</v>
      </c>
      <c r="G56" s="72">
        <f>SUM(G5:G55)</f>
        <v>1366</v>
      </c>
      <c r="H56" s="73"/>
      <c r="I56" s="82"/>
      <c r="J56" s="93"/>
      <c r="K56" s="82"/>
      <c r="L56" s="93"/>
      <c r="M56" s="82"/>
      <c r="N56" s="93"/>
      <c r="O56" s="82">
        <f>SUM(O5:O55)</f>
        <v>2285617.7</v>
      </c>
      <c r="P56" s="93">
        <f>SUM(P5:P55)</f>
        <v>279228</v>
      </c>
      <c r="Q56" s="93">
        <f>O56/G56</f>
        <v>1673.2193997071743</v>
      </c>
      <c r="R56" s="74">
        <f>O56/P56</f>
        <v>8.18548891944934</v>
      </c>
      <c r="S56" s="82"/>
      <c r="T56" s="75"/>
      <c r="U56" s="82"/>
      <c r="V56" s="93"/>
      <c r="W56" s="76"/>
      <c r="AB56" s="69" t="s">
        <v>34</v>
      </c>
    </row>
    <row r="57" spans="1:24" s="51" customFormat="1" ht="13.5" customHeight="1">
      <c r="A57" s="40"/>
      <c r="B57" s="79"/>
      <c r="C57" s="71"/>
      <c r="F57" s="104"/>
      <c r="G57" s="42"/>
      <c r="H57" s="41"/>
      <c r="I57" s="83"/>
      <c r="J57" s="45"/>
      <c r="K57" s="83"/>
      <c r="L57" s="45"/>
      <c r="M57" s="83"/>
      <c r="N57" s="45"/>
      <c r="O57" s="83"/>
      <c r="P57" s="45"/>
      <c r="Q57" s="45"/>
      <c r="R57" s="46"/>
      <c r="S57" s="91"/>
      <c r="T57" s="48"/>
      <c r="U57" s="91"/>
      <c r="V57" s="45"/>
      <c r="W57" s="46"/>
      <c r="X57" s="50"/>
    </row>
    <row r="58" spans="1:24" s="33" customFormat="1" ht="18" customHeight="1">
      <c r="A58" s="32"/>
      <c r="B58" s="80"/>
      <c r="C58" s="66"/>
      <c r="D58" s="207"/>
      <c r="E58" s="208"/>
      <c r="F58" s="208"/>
      <c r="G58" s="208"/>
      <c r="H58" s="34"/>
      <c r="I58" s="84"/>
      <c r="J58" s="94"/>
      <c r="K58" s="84"/>
      <c r="L58" s="94"/>
      <c r="M58" s="84"/>
      <c r="N58" s="94"/>
      <c r="O58" s="88"/>
      <c r="P58" s="101"/>
      <c r="Q58" s="94"/>
      <c r="R58" s="37"/>
      <c r="S58" s="217" t="s">
        <v>35</v>
      </c>
      <c r="T58" s="217"/>
      <c r="U58" s="217"/>
      <c r="V58" s="217"/>
      <c r="W58" s="217"/>
      <c r="X58" s="38"/>
    </row>
    <row r="59" spans="1:24" s="33" customFormat="1" ht="18">
      <c r="A59" s="32"/>
      <c r="B59" s="80"/>
      <c r="C59" s="66"/>
      <c r="D59" s="118"/>
      <c r="E59" s="119"/>
      <c r="F59" s="103"/>
      <c r="G59" s="103"/>
      <c r="H59" s="34"/>
      <c r="I59" s="84"/>
      <c r="J59" s="94"/>
      <c r="K59" s="84"/>
      <c r="L59" s="94"/>
      <c r="M59" s="84"/>
      <c r="N59" s="94"/>
      <c r="O59" s="88"/>
      <c r="P59" s="101"/>
      <c r="Q59" s="94"/>
      <c r="R59" s="37"/>
      <c r="S59" s="217"/>
      <c r="T59" s="217"/>
      <c r="U59" s="217"/>
      <c r="V59" s="217"/>
      <c r="W59" s="217"/>
      <c r="X59" s="38"/>
    </row>
    <row r="60" spans="1:24" s="33" customFormat="1" ht="18">
      <c r="A60" s="32"/>
      <c r="B60" s="39"/>
      <c r="C60" s="67"/>
      <c r="F60" s="34"/>
      <c r="G60" s="34"/>
      <c r="H60" s="34"/>
      <c r="I60" s="84"/>
      <c r="J60" s="94"/>
      <c r="K60" s="84"/>
      <c r="L60" s="94"/>
      <c r="M60" s="84"/>
      <c r="N60" s="94"/>
      <c r="O60" s="88"/>
      <c r="P60" s="101"/>
      <c r="Q60" s="94"/>
      <c r="R60" s="37"/>
      <c r="S60" s="217"/>
      <c r="T60" s="217"/>
      <c r="U60" s="217"/>
      <c r="V60" s="217"/>
      <c r="W60" s="217"/>
      <c r="X60" s="38"/>
    </row>
    <row r="61" spans="1:24" s="33" customFormat="1" ht="18" customHeight="1">
      <c r="A61" s="32"/>
      <c r="B61" s="39"/>
      <c r="C61" s="67"/>
      <c r="F61" s="34"/>
      <c r="G61" s="34"/>
      <c r="H61" s="34"/>
      <c r="I61" s="84"/>
      <c r="J61" s="94"/>
      <c r="K61" s="84"/>
      <c r="L61" s="94"/>
      <c r="M61" s="84"/>
      <c r="N61" s="94"/>
      <c r="O61" s="88"/>
      <c r="P61" s="101"/>
      <c r="Q61" s="94"/>
      <c r="R61" s="37"/>
      <c r="S61" s="216" t="s">
        <v>106</v>
      </c>
      <c r="T61" s="216"/>
      <c r="U61" s="216"/>
      <c r="V61" s="216"/>
      <c r="W61" s="216"/>
      <c r="X61" s="38"/>
    </row>
    <row r="62" spans="1:24" s="33" customFormat="1" ht="18">
      <c r="A62" s="32"/>
      <c r="B62" s="39"/>
      <c r="C62" s="67"/>
      <c r="F62" s="34"/>
      <c r="G62" s="34"/>
      <c r="H62" s="34"/>
      <c r="I62" s="84"/>
      <c r="J62" s="94"/>
      <c r="K62" s="84"/>
      <c r="L62" s="94"/>
      <c r="M62" s="84"/>
      <c r="N62" s="94"/>
      <c r="O62" s="88"/>
      <c r="P62" s="101"/>
      <c r="Q62" s="94"/>
      <c r="R62" s="37"/>
      <c r="S62" s="216"/>
      <c r="T62" s="216"/>
      <c r="U62" s="216"/>
      <c r="V62" s="216"/>
      <c r="W62" s="216"/>
      <c r="X62" s="38"/>
    </row>
    <row r="63" spans="1:24" s="33" customFormat="1" ht="18">
      <c r="A63" s="32"/>
      <c r="B63" s="39"/>
      <c r="C63" s="67"/>
      <c r="F63" s="34"/>
      <c r="G63" s="34"/>
      <c r="H63" s="34"/>
      <c r="I63" s="84"/>
      <c r="J63" s="94"/>
      <c r="K63" s="84"/>
      <c r="L63" s="94"/>
      <c r="M63" s="84"/>
      <c r="N63" s="94"/>
      <c r="O63" s="88"/>
      <c r="P63" s="101"/>
      <c r="Q63" s="94"/>
      <c r="R63" s="37"/>
      <c r="S63" s="216"/>
      <c r="T63" s="216"/>
      <c r="U63" s="216"/>
      <c r="V63" s="216"/>
      <c r="W63" s="216"/>
      <c r="X63" s="38"/>
    </row>
    <row r="64" spans="1:24" s="33" customFormat="1" ht="18">
      <c r="A64" s="32"/>
      <c r="B64" s="39"/>
      <c r="C64" s="67"/>
      <c r="F64" s="34"/>
      <c r="G64" s="34"/>
      <c r="H64" s="34"/>
      <c r="I64" s="84"/>
      <c r="J64" s="94"/>
      <c r="K64" s="84"/>
      <c r="L64" s="94"/>
      <c r="M64" s="84"/>
      <c r="N64" s="94"/>
      <c r="O64" s="88"/>
      <c r="P64" s="213" t="s">
        <v>42</v>
      </c>
      <c r="Q64" s="214"/>
      <c r="R64" s="214"/>
      <c r="S64" s="214"/>
      <c r="T64" s="214"/>
      <c r="U64" s="214"/>
      <c r="V64" s="214"/>
      <c r="W64" s="214"/>
      <c r="X64" s="38"/>
    </row>
    <row r="65" spans="1:24" s="33" customFormat="1" ht="18">
      <c r="A65" s="32"/>
      <c r="B65" s="39"/>
      <c r="C65" s="67"/>
      <c r="F65" s="34"/>
      <c r="G65" s="34"/>
      <c r="H65" s="34"/>
      <c r="I65" s="84"/>
      <c r="J65" s="94"/>
      <c r="K65" s="84"/>
      <c r="L65" s="94"/>
      <c r="M65" s="84"/>
      <c r="N65" s="94"/>
      <c r="O65" s="88"/>
      <c r="P65" s="214"/>
      <c r="Q65" s="214"/>
      <c r="R65" s="214"/>
      <c r="S65" s="214"/>
      <c r="T65" s="214"/>
      <c r="U65" s="214"/>
      <c r="V65" s="214"/>
      <c r="W65" s="214"/>
      <c r="X65" s="38"/>
    </row>
    <row r="66" spans="1:24" s="33" customFormat="1" ht="18">
      <c r="A66" s="32"/>
      <c r="B66" s="39"/>
      <c r="C66" s="67"/>
      <c r="F66" s="34"/>
      <c r="G66" s="34"/>
      <c r="H66" s="34"/>
      <c r="I66" s="84"/>
      <c r="J66" s="94"/>
      <c r="K66" s="84"/>
      <c r="L66" s="94"/>
      <c r="M66" s="84"/>
      <c r="N66" s="94"/>
      <c r="O66" s="88"/>
      <c r="P66" s="214"/>
      <c r="Q66" s="214"/>
      <c r="R66" s="214"/>
      <c r="S66" s="214"/>
      <c r="T66" s="214"/>
      <c r="U66" s="214"/>
      <c r="V66" s="214"/>
      <c r="W66" s="214"/>
      <c r="X66" s="38"/>
    </row>
    <row r="67" spans="1:24" s="33" customFormat="1" ht="18">
      <c r="A67" s="32"/>
      <c r="B67" s="39"/>
      <c r="C67" s="67"/>
      <c r="F67" s="34"/>
      <c r="G67" s="34"/>
      <c r="H67" s="34"/>
      <c r="I67" s="84"/>
      <c r="J67" s="94"/>
      <c r="K67" s="84"/>
      <c r="L67" s="94"/>
      <c r="M67" s="84"/>
      <c r="N67" s="94"/>
      <c r="O67" s="88"/>
      <c r="P67" s="214"/>
      <c r="Q67" s="214"/>
      <c r="R67" s="214"/>
      <c r="S67" s="214"/>
      <c r="T67" s="214"/>
      <c r="U67" s="214"/>
      <c r="V67" s="214"/>
      <c r="W67" s="214"/>
      <c r="X67" s="38"/>
    </row>
    <row r="68" spans="1:24" s="33" customFormat="1" ht="18" customHeight="1">
      <c r="A68" s="32"/>
      <c r="B68" s="39"/>
      <c r="C68" s="67"/>
      <c r="F68" s="34"/>
      <c r="G68" s="34"/>
      <c r="H68" s="34"/>
      <c r="I68" s="84"/>
      <c r="J68" s="94"/>
      <c r="K68" s="84"/>
      <c r="L68" s="94"/>
      <c r="M68" s="84"/>
      <c r="N68" s="94"/>
      <c r="O68" s="88"/>
      <c r="P68" s="214"/>
      <c r="Q68" s="214"/>
      <c r="R68" s="214"/>
      <c r="S68" s="214"/>
      <c r="T68" s="214"/>
      <c r="U68" s="214"/>
      <c r="V68" s="214"/>
      <c r="W68" s="214"/>
      <c r="X68" s="38"/>
    </row>
    <row r="69" spans="1:24" s="33" customFormat="1" ht="18">
      <c r="A69" s="32"/>
      <c r="B69" s="39"/>
      <c r="C69" s="67"/>
      <c r="F69" s="34"/>
      <c r="G69" s="5"/>
      <c r="H69" s="5"/>
      <c r="I69" s="85"/>
      <c r="J69" s="95"/>
      <c r="K69" s="85"/>
      <c r="L69" s="95"/>
      <c r="M69" s="85"/>
      <c r="N69" s="95"/>
      <c r="O69" s="88"/>
      <c r="P69" s="214"/>
      <c r="Q69" s="214"/>
      <c r="R69" s="214"/>
      <c r="S69" s="214"/>
      <c r="T69" s="214"/>
      <c r="U69" s="214"/>
      <c r="V69" s="214"/>
      <c r="W69" s="214"/>
      <c r="X69" s="38"/>
    </row>
    <row r="70" spans="1:24" s="33" customFormat="1" ht="18">
      <c r="A70" s="32"/>
      <c r="B70" s="39"/>
      <c r="C70" s="67"/>
      <c r="F70" s="34"/>
      <c r="G70" s="5"/>
      <c r="H70" s="5"/>
      <c r="I70" s="85"/>
      <c r="J70" s="95"/>
      <c r="K70" s="85"/>
      <c r="L70" s="95"/>
      <c r="M70" s="85"/>
      <c r="N70" s="95"/>
      <c r="O70" s="88"/>
      <c r="P70" s="215" t="s">
        <v>4</v>
      </c>
      <c r="Q70" s="214"/>
      <c r="R70" s="214"/>
      <c r="S70" s="214"/>
      <c r="T70" s="214"/>
      <c r="U70" s="214"/>
      <c r="V70" s="214"/>
      <c r="W70" s="214"/>
      <c r="X70" s="38"/>
    </row>
    <row r="71" spans="1:24" s="33" customFormat="1" ht="18">
      <c r="A71" s="32"/>
      <c r="B71" s="39"/>
      <c r="C71" s="67"/>
      <c r="F71" s="34"/>
      <c r="G71" s="5"/>
      <c r="H71" s="5"/>
      <c r="I71" s="85"/>
      <c r="J71" s="95"/>
      <c r="K71" s="85"/>
      <c r="L71" s="95"/>
      <c r="M71" s="85"/>
      <c r="N71" s="95"/>
      <c r="O71" s="88"/>
      <c r="P71" s="214"/>
      <c r="Q71" s="214"/>
      <c r="R71" s="214"/>
      <c r="S71" s="214"/>
      <c r="T71" s="214"/>
      <c r="U71" s="214"/>
      <c r="V71" s="214"/>
      <c r="W71" s="214"/>
      <c r="X71" s="38"/>
    </row>
    <row r="72" spans="1:24" s="33" customFormat="1" ht="18">
      <c r="A72" s="32"/>
      <c r="B72" s="39"/>
      <c r="C72" s="67"/>
      <c r="F72" s="34"/>
      <c r="G72" s="5"/>
      <c r="H72" s="5"/>
      <c r="I72" s="85"/>
      <c r="J72" s="95"/>
      <c r="K72" s="85"/>
      <c r="L72" s="95"/>
      <c r="M72" s="85"/>
      <c r="N72" s="95"/>
      <c r="O72" s="88"/>
      <c r="P72" s="214"/>
      <c r="Q72" s="214"/>
      <c r="R72" s="214"/>
      <c r="S72" s="214"/>
      <c r="T72" s="214"/>
      <c r="U72" s="214"/>
      <c r="V72" s="214"/>
      <c r="W72" s="214"/>
      <c r="X72" s="38"/>
    </row>
    <row r="73" spans="1:24" s="33" customFormat="1" ht="18">
      <c r="A73" s="32"/>
      <c r="B73" s="39"/>
      <c r="C73" s="67"/>
      <c r="F73" s="34"/>
      <c r="G73" s="5"/>
      <c r="H73" s="5"/>
      <c r="I73" s="85"/>
      <c r="J73" s="95"/>
      <c r="K73" s="85"/>
      <c r="L73" s="95"/>
      <c r="M73" s="85"/>
      <c r="N73" s="95"/>
      <c r="O73" s="88"/>
      <c r="P73" s="214"/>
      <c r="Q73" s="214"/>
      <c r="R73" s="214"/>
      <c r="S73" s="214"/>
      <c r="T73" s="214"/>
      <c r="U73" s="214"/>
      <c r="V73" s="214"/>
      <c r="W73" s="214"/>
      <c r="X73" s="38"/>
    </row>
    <row r="74" spans="1:24" s="33" customFormat="1" ht="18">
      <c r="A74" s="32"/>
      <c r="B74" s="39"/>
      <c r="C74" s="67"/>
      <c r="F74" s="34"/>
      <c r="G74" s="5"/>
      <c r="H74" s="5"/>
      <c r="I74" s="85"/>
      <c r="J74" s="95"/>
      <c r="K74" s="85"/>
      <c r="L74" s="95"/>
      <c r="M74" s="85"/>
      <c r="N74" s="95"/>
      <c r="O74" s="88"/>
      <c r="P74" s="214"/>
      <c r="Q74" s="214"/>
      <c r="R74" s="214"/>
      <c r="S74" s="214"/>
      <c r="T74" s="214"/>
      <c r="U74" s="214"/>
      <c r="V74" s="214"/>
      <c r="W74" s="214"/>
      <c r="X74" s="38"/>
    </row>
    <row r="75" spans="16:23" ht="18">
      <c r="P75" s="214"/>
      <c r="Q75" s="214"/>
      <c r="R75" s="214"/>
      <c r="S75" s="214"/>
      <c r="T75" s="214"/>
      <c r="U75" s="214"/>
      <c r="V75" s="214"/>
      <c r="W75" s="214"/>
    </row>
    <row r="76" spans="16:23" ht="18">
      <c r="P76" s="214"/>
      <c r="Q76" s="214"/>
      <c r="R76" s="214"/>
      <c r="S76" s="214"/>
      <c r="T76" s="214"/>
      <c r="U76" s="214"/>
      <c r="V76" s="214"/>
      <c r="W76" s="214"/>
    </row>
  </sheetData>
  <mergeCells count="20">
    <mergeCell ref="D58:G58"/>
    <mergeCell ref="B56:E56"/>
    <mergeCell ref="P64:W69"/>
    <mergeCell ref="P70:W76"/>
    <mergeCell ref="S61:W63"/>
    <mergeCell ref="S58:W60"/>
    <mergeCell ref="A2:W2"/>
    <mergeCell ref="S3:T3"/>
    <mergeCell ref="F3:F4"/>
    <mergeCell ref="I3:J3"/>
    <mergeCell ref="G3:G4"/>
    <mergeCell ref="U3:W3"/>
    <mergeCell ref="B3:B4"/>
    <mergeCell ref="C3:C4"/>
    <mergeCell ref="E3:E4"/>
    <mergeCell ref="H3:H4"/>
    <mergeCell ref="D3:D4"/>
    <mergeCell ref="M3:N3"/>
    <mergeCell ref="K3:L3"/>
    <mergeCell ref="O3:R3"/>
  </mergeCells>
  <printOptions/>
  <pageMargins left="0.3" right="0.13" top="1" bottom="1" header="0.5" footer="0.5"/>
  <pageSetup orientation="portrait" paperSize="9" scale="35" r:id="rId2"/>
  <ignoredErrors>
    <ignoredError sqref="X26:X28 X10:X13 X8:X9 Q20:R54 Q6:R19 O20:P54" formula="1"/>
    <ignoredError sqref="W56 W6:W7 W53:W55" unlockedFormula="1"/>
    <ignoredError sqref="W8:W52" formula="1" unlockedFormula="1"/>
  </ignoredErrors>
  <drawing r:id="rId1"/>
</worksheet>
</file>

<file path=xl/worksheets/sheet2.xml><?xml version="1.0" encoding="utf-8"?>
<worksheet xmlns="http://schemas.openxmlformats.org/spreadsheetml/2006/main" xmlns:r="http://schemas.openxmlformats.org/officeDocument/2006/relationships">
  <dimension ref="A1:AB45"/>
  <sheetViews>
    <sheetView zoomScale="70" zoomScaleNormal="70" workbookViewId="0" topLeftCell="A1">
      <selection activeCell="B3" sqref="B3:B4"/>
    </sheetView>
  </sheetViews>
  <sheetFormatPr defaultColWidth="9.140625" defaultRowHeight="12.75"/>
  <cols>
    <col min="1" max="1" width="4.57421875" style="30" bestFit="1" customWidth="1"/>
    <col min="2" max="2" width="39.7109375" style="3" bestFit="1" customWidth="1"/>
    <col min="3" max="3" width="9.8515625" style="5" hidden="1" customWidth="1"/>
    <col min="4" max="4" width="13.421875" style="3" bestFit="1" customWidth="1"/>
    <col min="5" max="5" width="18.140625" style="4" hidden="1" customWidth="1"/>
    <col min="6" max="6" width="6.28125" style="5" hidden="1" customWidth="1"/>
    <col min="7" max="7" width="8.57421875" style="5" bestFit="1" customWidth="1"/>
    <col min="8" max="8" width="10.421875" style="5" customWidth="1"/>
    <col min="9" max="9" width="11.00390625" style="12" hidden="1" customWidth="1"/>
    <col min="10" max="10" width="7.421875" style="3" hidden="1" customWidth="1"/>
    <col min="11" max="11" width="11.00390625" style="12" hidden="1" customWidth="1"/>
    <col min="12" max="12" width="8.00390625" style="3" hidden="1" customWidth="1"/>
    <col min="13" max="13" width="12.140625" style="12" hidden="1" customWidth="1"/>
    <col min="14" max="14" width="8.00390625" style="3" hidden="1" customWidth="1"/>
    <col min="15" max="15" width="14.28125" style="14" bestFit="1" customWidth="1"/>
    <col min="16" max="16" width="9.28125" style="3" bestFit="1" customWidth="1"/>
    <col min="17" max="17" width="10.7109375" style="3" hidden="1" customWidth="1"/>
    <col min="18" max="18" width="7.7109375" style="16" hidden="1" customWidth="1"/>
    <col min="19" max="19" width="12.140625" style="15" hidden="1" customWidth="1"/>
    <col min="20" max="20" width="10.28125" style="3" hidden="1" customWidth="1"/>
    <col min="21" max="21" width="13.57421875" style="12" bestFit="1" customWidth="1"/>
    <col min="22" max="22" width="10.7109375" style="13" bestFit="1" customWidth="1"/>
    <col min="23" max="23" width="7.28125" style="16" bestFit="1" customWidth="1"/>
    <col min="24" max="24" width="39.8515625" style="1" customWidth="1"/>
    <col min="25" max="27" width="39.8515625" style="3" customWidth="1"/>
    <col min="28" max="28" width="2.00390625" style="3" bestFit="1" customWidth="1"/>
    <col min="29" max="16384" width="39.8515625" style="3" customWidth="1"/>
  </cols>
  <sheetData>
    <row r="1" spans="1:15" s="10" customFormat="1" ht="95.25" customHeight="1">
      <c r="A1" s="28"/>
      <c r="B1" s="27"/>
      <c r="C1" s="26"/>
      <c r="D1" s="25"/>
      <c r="E1" s="25"/>
      <c r="F1" s="24"/>
      <c r="G1" s="24"/>
      <c r="H1" s="24"/>
      <c r="I1" s="23"/>
      <c r="J1" s="22"/>
      <c r="K1" s="21"/>
      <c r="L1" s="20"/>
      <c r="M1" s="19"/>
      <c r="N1" s="18"/>
      <c r="O1" s="17"/>
    </row>
    <row r="2" spans="1:23" s="2" customFormat="1" ht="27.75" thickBot="1">
      <c r="A2" s="218" t="s">
        <v>5</v>
      </c>
      <c r="B2" s="201"/>
      <c r="C2" s="201"/>
      <c r="D2" s="201"/>
      <c r="E2" s="201"/>
      <c r="F2" s="201"/>
      <c r="G2" s="201"/>
      <c r="H2" s="201"/>
      <c r="I2" s="201"/>
      <c r="J2" s="201"/>
      <c r="K2" s="201"/>
      <c r="L2" s="201"/>
      <c r="M2" s="201"/>
      <c r="N2" s="201"/>
      <c r="O2" s="201"/>
      <c r="P2" s="201"/>
      <c r="Q2" s="201"/>
      <c r="R2" s="201"/>
      <c r="S2" s="201"/>
      <c r="T2" s="201"/>
      <c r="U2" s="201"/>
      <c r="V2" s="201"/>
      <c r="W2" s="201"/>
    </row>
    <row r="3" spans="1:23" s="29" customFormat="1" ht="16.5" customHeight="1">
      <c r="A3" s="31"/>
      <c r="B3" s="219" t="s">
        <v>13</v>
      </c>
      <c r="C3" s="144" t="s">
        <v>25</v>
      </c>
      <c r="D3" s="196" t="s">
        <v>14</v>
      </c>
      <c r="E3" s="196" t="s">
        <v>40</v>
      </c>
      <c r="F3" s="196" t="s">
        <v>26</v>
      </c>
      <c r="G3" s="196" t="s">
        <v>27</v>
      </c>
      <c r="H3" s="196" t="s">
        <v>28</v>
      </c>
      <c r="I3" s="198" t="s">
        <v>15</v>
      </c>
      <c r="J3" s="198"/>
      <c r="K3" s="198" t="s">
        <v>16</v>
      </c>
      <c r="L3" s="198"/>
      <c r="M3" s="198" t="s">
        <v>17</v>
      </c>
      <c r="N3" s="198"/>
      <c r="O3" s="199" t="s">
        <v>29</v>
      </c>
      <c r="P3" s="199"/>
      <c r="Q3" s="199"/>
      <c r="R3" s="199"/>
      <c r="S3" s="198" t="s">
        <v>30</v>
      </c>
      <c r="T3" s="198"/>
      <c r="U3" s="199" t="s">
        <v>31</v>
      </c>
      <c r="V3" s="199"/>
      <c r="W3" s="203"/>
    </row>
    <row r="4" spans="1:23" s="29" customFormat="1" ht="37.5" customHeight="1" thickBot="1">
      <c r="A4" s="61"/>
      <c r="B4" s="220"/>
      <c r="C4" s="206"/>
      <c r="D4" s="197"/>
      <c r="E4" s="197"/>
      <c r="F4" s="202"/>
      <c r="G4" s="202"/>
      <c r="H4" s="202"/>
      <c r="I4" s="81" t="s">
        <v>24</v>
      </c>
      <c r="J4" s="64" t="s">
        <v>19</v>
      </c>
      <c r="K4" s="81" t="s">
        <v>24</v>
      </c>
      <c r="L4" s="64" t="s">
        <v>19</v>
      </c>
      <c r="M4" s="81" t="s">
        <v>24</v>
      </c>
      <c r="N4" s="64" t="s">
        <v>19</v>
      </c>
      <c r="O4" s="87" t="s">
        <v>24</v>
      </c>
      <c r="P4" s="97" t="s">
        <v>19</v>
      </c>
      <c r="Q4" s="97" t="s">
        <v>32</v>
      </c>
      <c r="R4" s="63" t="s">
        <v>33</v>
      </c>
      <c r="S4" s="81" t="s">
        <v>24</v>
      </c>
      <c r="T4" s="62" t="s">
        <v>18</v>
      </c>
      <c r="U4" s="81" t="s">
        <v>24</v>
      </c>
      <c r="V4" s="64" t="s">
        <v>19</v>
      </c>
      <c r="W4" s="65" t="s">
        <v>33</v>
      </c>
    </row>
    <row r="5" spans="1:24" s="6" customFormat="1" ht="15.75" customHeight="1">
      <c r="A5" s="53">
        <v>1</v>
      </c>
      <c r="B5" s="157" t="s">
        <v>107</v>
      </c>
      <c r="C5" s="158">
        <v>39192</v>
      </c>
      <c r="D5" s="159" t="s">
        <v>22</v>
      </c>
      <c r="E5" s="159" t="s">
        <v>108</v>
      </c>
      <c r="F5" s="160">
        <v>173</v>
      </c>
      <c r="G5" s="160">
        <v>181</v>
      </c>
      <c r="H5" s="160">
        <v>1</v>
      </c>
      <c r="I5" s="161">
        <v>151903</v>
      </c>
      <c r="J5" s="162">
        <v>20042</v>
      </c>
      <c r="K5" s="161">
        <v>247342</v>
      </c>
      <c r="L5" s="162">
        <v>31131</v>
      </c>
      <c r="M5" s="161">
        <v>338884</v>
      </c>
      <c r="N5" s="162">
        <v>41810</v>
      </c>
      <c r="O5" s="161">
        <f>+M5+K5+I5</f>
        <v>738129</v>
      </c>
      <c r="P5" s="162">
        <f>+N5+L5+J5</f>
        <v>92983</v>
      </c>
      <c r="Q5" s="162">
        <f>+P5/G5</f>
        <v>513.7182320441989</v>
      </c>
      <c r="R5" s="163">
        <f>+O5/P5</f>
        <v>7.938322058870976</v>
      </c>
      <c r="S5" s="161"/>
      <c r="T5" s="164"/>
      <c r="U5" s="161">
        <v>738129</v>
      </c>
      <c r="V5" s="162">
        <v>92983</v>
      </c>
      <c r="W5" s="165">
        <f>+U5/V5</f>
        <v>7.938322058870976</v>
      </c>
      <c r="X5" s="29"/>
    </row>
    <row r="6" spans="1:24" s="6" customFormat="1" ht="15.75" customHeight="1">
      <c r="A6" s="53">
        <v>2</v>
      </c>
      <c r="B6" s="107" t="s">
        <v>109</v>
      </c>
      <c r="C6" s="59">
        <v>39192</v>
      </c>
      <c r="D6" s="120" t="s">
        <v>20</v>
      </c>
      <c r="E6" s="120" t="s">
        <v>38</v>
      </c>
      <c r="F6" s="121">
        <v>71</v>
      </c>
      <c r="G6" s="121">
        <v>74</v>
      </c>
      <c r="H6" s="121">
        <v>1</v>
      </c>
      <c r="I6" s="148">
        <v>75102</v>
      </c>
      <c r="J6" s="149">
        <v>7610</v>
      </c>
      <c r="K6" s="148">
        <v>135138</v>
      </c>
      <c r="L6" s="149">
        <v>13178</v>
      </c>
      <c r="M6" s="148">
        <v>164738</v>
      </c>
      <c r="N6" s="149">
        <v>16228</v>
      </c>
      <c r="O6" s="150">
        <f>+I6+K6+M6</f>
        <v>374978</v>
      </c>
      <c r="P6" s="151">
        <f>+J6+L6+N6</f>
        <v>37016</v>
      </c>
      <c r="Q6" s="152">
        <f>IF(O6&lt;&gt;0,P6/G6,"")</f>
        <v>500.2162162162162</v>
      </c>
      <c r="R6" s="122">
        <f>IF(O6&lt;&gt;0,O6/P6,"")</f>
        <v>10.130159930840717</v>
      </c>
      <c r="S6" s="148"/>
      <c r="T6" s="147"/>
      <c r="U6" s="148">
        <v>374978</v>
      </c>
      <c r="V6" s="149">
        <v>37016</v>
      </c>
      <c r="W6" s="130">
        <f>U6/V6</f>
        <v>10.130159930840717</v>
      </c>
      <c r="X6" s="29"/>
    </row>
    <row r="7" spans="1:24" s="6" customFormat="1" ht="15.75" customHeight="1">
      <c r="A7" s="54">
        <v>3</v>
      </c>
      <c r="B7" s="139" t="s">
        <v>110</v>
      </c>
      <c r="C7" s="140">
        <v>39192</v>
      </c>
      <c r="D7" s="141" t="s">
        <v>97</v>
      </c>
      <c r="E7" s="141" t="s">
        <v>97</v>
      </c>
      <c r="F7" s="142">
        <v>79</v>
      </c>
      <c r="G7" s="142">
        <v>79</v>
      </c>
      <c r="H7" s="142">
        <v>1</v>
      </c>
      <c r="I7" s="184">
        <v>22842.5</v>
      </c>
      <c r="J7" s="185">
        <v>2831</v>
      </c>
      <c r="K7" s="184">
        <v>74786.5</v>
      </c>
      <c r="L7" s="185">
        <v>8348</v>
      </c>
      <c r="M7" s="184">
        <v>79862.5</v>
      </c>
      <c r="N7" s="185">
        <v>8886</v>
      </c>
      <c r="O7" s="184">
        <f aca="true" t="shared" si="0" ref="O7:P9">I7+K7+M7</f>
        <v>177491.5</v>
      </c>
      <c r="P7" s="185">
        <f t="shared" si="0"/>
        <v>20065</v>
      </c>
      <c r="Q7" s="185">
        <f>+P7/G7</f>
        <v>253.9873417721519</v>
      </c>
      <c r="R7" s="143">
        <f>+O7/P7</f>
        <v>8.845826065287815</v>
      </c>
      <c r="S7" s="184"/>
      <c r="T7" s="186"/>
      <c r="U7" s="187">
        <v>177491.5</v>
      </c>
      <c r="V7" s="188">
        <v>20065</v>
      </c>
      <c r="W7" s="189">
        <f>U7/V7</f>
        <v>8.845826065287815</v>
      </c>
      <c r="X7" s="7"/>
    </row>
    <row r="8" spans="1:25" s="9" customFormat="1" ht="15.75" customHeight="1">
      <c r="A8" s="52">
        <v>4</v>
      </c>
      <c r="B8" s="137" t="s">
        <v>91</v>
      </c>
      <c r="C8" s="138">
        <v>39185</v>
      </c>
      <c r="D8" s="173" t="s">
        <v>11</v>
      </c>
      <c r="E8" s="173" t="s">
        <v>92</v>
      </c>
      <c r="F8" s="174">
        <v>111</v>
      </c>
      <c r="G8" s="174">
        <v>111</v>
      </c>
      <c r="H8" s="174">
        <v>2</v>
      </c>
      <c r="I8" s="175">
        <v>30603</v>
      </c>
      <c r="J8" s="176">
        <v>4067</v>
      </c>
      <c r="K8" s="175">
        <v>66986</v>
      </c>
      <c r="L8" s="176">
        <v>8179</v>
      </c>
      <c r="M8" s="175">
        <v>76162.5</v>
      </c>
      <c r="N8" s="176">
        <v>9236</v>
      </c>
      <c r="O8" s="177">
        <f t="shared" si="0"/>
        <v>173751.5</v>
      </c>
      <c r="P8" s="178">
        <f t="shared" si="0"/>
        <v>21482</v>
      </c>
      <c r="Q8" s="179">
        <f>IF(O8&lt;&gt;0,P8/G8,"")</f>
        <v>193.53153153153153</v>
      </c>
      <c r="R8" s="180">
        <f>IF(O8&lt;&gt;0,O8/P8,"")</f>
        <v>8.088236663252957</v>
      </c>
      <c r="S8" s="175">
        <v>318711</v>
      </c>
      <c r="T8" s="181">
        <f aca="true" t="shared" si="1" ref="T8:T15">(+S8-O8)/S8</f>
        <v>0.454830551816536</v>
      </c>
      <c r="U8" s="177">
        <f>550873+173751.5</f>
        <v>724624.5</v>
      </c>
      <c r="V8" s="182">
        <f>70778+21482</f>
        <v>92260</v>
      </c>
      <c r="W8" s="183">
        <f>IF(U8&lt;&gt;0,U8/V8,"")</f>
        <v>7.854156730977672</v>
      </c>
      <c r="X8" s="7"/>
      <c r="Y8" s="8"/>
    </row>
    <row r="9" spans="1:24" s="10" customFormat="1" ht="15.75" customHeight="1">
      <c r="A9" s="53">
        <v>5</v>
      </c>
      <c r="B9" s="107" t="s">
        <v>64</v>
      </c>
      <c r="C9" s="59">
        <v>39157</v>
      </c>
      <c r="D9" s="125" t="s">
        <v>65</v>
      </c>
      <c r="E9" s="125" t="s">
        <v>66</v>
      </c>
      <c r="F9" s="126">
        <v>91</v>
      </c>
      <c r="G9" s="126">
        <v>89</v>
      </c>
      <c r="H9" s="126">
        <v>6</v>
      </c>
      <c r="I9" s="155">
        <v>19914.5</v>
      </c>
      <c r="J9" s="156">
        <v>3122</v>
      </c>
      <c r="K9" s="155">
        <v>40701</v>
      </c>
      <c r="L9" s="156">
        <v>5689</v>
      </c>
      <c r="M9" s="155">
        <v>50584</v>
      </c>
      <c r="N9" s="156">
        <v>6944</v>
      </c>
      <c r="O9" s="155">
        <f t="shared" si="0"/>
        <v>111199.5</v>
      </c>
      <c r="P9" s="156">
        <f t="shared" si="0"/>
        <v>15755</v>
      </c>
      <c r="Q9" s="156">
        <f>+P9/G9</f>
        <v>177.02247191011236</v>
      </c>
      <c r="R9" s="127">
        <f>+O9/P9</f>
        <v>7.058045065058711</v>
      </c>
      <c r="S9" s="155">
        <v>142132.5</v>
      </c>
      <c r="T9" s="147">
        <f t="shared" si="1"/>
        <v>0.21763495330061738</v>
      </c>
      <c r="U9" s="155">
        <v>3360335</v>
      </c>
      <c r="V9" s="156">
        <v>464488</v>
      </c>
      <c r="W9" s="129">
        <f>U9/V9</f>
        <v>7.234492602607602</v>
      </c>
      <c r="X9" s="7"/>
    </row>
    <row r="10" spans="1:24" s="10" customFormat="1" ht="15.75" customHeight="1">
      <c r="A10" s="53">
        <v>6</v>
      </c>
      <c r="B10" s="108" t="s">
        <v>93</v>
      </c>
      <c r="C10" s="58">
        <v>39185</v>
      </c>
      <c r="D10" s="124" t="s">
        <v>22</v>
      </c>
      <c r="E10" s="124" t="s">
        <v>7</v>
      </c>
      <c r="F10" s="60">
        <v>55</v>
      </c>
      <c r="G10" s="60">
        <v>56</v>
      </c>
      <c r="H10" s="60">
        <v>2</v>
      </c>
      <c r="I10" s="145">
        <v>17633</v>
      </c>
      <c r="J10" s="146">
        <v>2054</v>
      </c>
      <c r="K10" s="145">
        <v>42418</v>
      </c>
      <c r="L10" s="146">
        <v>4328</v>
      </c>
      <c r="M10" s="145">
        <v>46509</v>
      </c>
      <c r="N10" s="146">
        <v>4847</v>
      </c>
      <c r="O10" s="145">
        <f>+M10+K10+I10</f>
        <v>106560</v>
      </c>
      <c r="P10" s="146">
        <f>+N10+L10+J10</f>
        <v>11229</v>
      </c>
      <c r="Q10" s="146">
        <f>+P10/G10</f>
        <v>200.51785714285714</v>
      </c>
      <c r="R10" s="123">
        <f>+O10/P10</f>
        <v>9.489714133048357</v>
      </c>
      <c r="S10" s="145">
        <v>200483</v>
      </c>
      <c r="T10" s="147">
        <f t="shared" si="1"/>
        <v>0.4684836120768344</v>
      </c>
      <c r="U10" s="145">
        <v>437176</v>
      </c>
      <c r="V10" s="146">
        <v>48749</v>
      </c>
      <c r="W10" s="128">
        <f>+U10/V10</f>
        <v>8.967896777369793</v>
      </c>
      <c r="X10" s="9"/>
    </row>
    <row r="11" spans="1:24" s="10" customFormat="1" ht="15.75" customHeight="1">
      <c r="A11" s="53">
        <v>7</v>
      </c>
      <c r="B11" s="107" t="s">
        <v>78</v>
      </c>
      <c r="C11" s="59">
        <v>39178</v>
      </c>
      <c r="D11" s="120" t="s">
        <v>53</v>
      </c>
      <c r="E11" s="120" t="s">
        <v>79</v>
      </c>
      <c r="F11" s="121">
        <v>54</v>
      </c>
      <c r="G11" s="121">
        <v>54</v>
      </c>
      <c r="H11" s="121">
        <v>3</v>
      </c>
      <c r="I11" s="148">
        <v>19886.5</v>
      </c>
      <c r="J11" s="149">
        <v>2139</v>
      </c>
      <c r="K11" s="148">
        <v>37118</v>
      </c>
      <c r="L11" s="149">
        <v>3757</v>
      </c>
      <c r="M11" s="148">
        <v>42226.1</v>
      </c>
      <c r="N11" s="149">
        <v>4327</v>
      </c>
      <c r="O11" s="150">
        <f>+I11+K11+M11</f>
        <v>99230.6</v>
      </c>
      <c r="P11" s="151">
        <f>+J11+L11+N11</f>
        <v>10223</v>
      </c>
      <c r="Q11" s="146">
        <f>+P11/G11</f>
        <v>189.3148148148148</v>
      </c>
      <c r="R11" s="123">
        <f>+O11/P11</f>
        <v>9.706602758485769</v>
      </c>
      <c r="S11" s="148">
        <v>224695</v>
      </c>
      <c r="T11" s="147">
        <f t="shared" si="1"/>
        <v>0.5583764658759651</v>
      </c>
      <c r="U11" s="148">
        <v>1148823.6</v>
      </c>
      <c r="V11" s="149">
        <v>127671</v>
      </c>
      <c r="W11" s="116">
        <f>U11/V11</f>
        <v>8.998312850999836</v>
      </c>
      <c r="X11" s="8"/>
    </row>
    <row r="12" spans="1:25" s="10" customFormat="1" ht="15.75" customHeight="1">
      <c r="A12" s="53">
        <v>8</v>
      </c>
      <c r="B12" s="108" t="s">
        <v>111</v>
      </c>
      <c r="C12" s="58">
        <v>39185</v>
      </c>
      <c r="D12" s="124" t="s">
        <v>41</v>
      </c>
      <c r="E12" s="124" t="s">
        <v>10</v>
      </c>
      <c r="F12" s="60">
        <v>42</v>
      </c>
      <c r="G12" s="60">
        <v>42</v>
      </c>
      <c r="H12" s="60">
        <v>2</v>
      </c>
      <c r="I12" s="145">
        <v>13486.5</v>
      </c>
      <c r="J12" s="146">
        <v>1272</v>
      </c>
      <c r="K12" s="145">
        <v>38829.25</v>
      </c>
      <c r="L12" s="146">
        <v>3618</v>
      </c>
      <c r="M12" s="145">
        <v>41383.25</v>
      </c>
      <c r="N12" s="146">
        <v>3651</v>
      </c>
      <c r="O12" s="145">
        <f>SUM(I12+K12+M12)</f>
        <v>93699</v>
      </c>
      <c r="P12" s="146">
        <f>SUM(J12+L12+N12)</f>
        <v>8541</v>
      </c>
      <c r="Q12" s="146">
        <f>+P12/G12</f>
        <v>203.35714285714286</v>
      </c>
      <c r="R12" s="123">
        <f>+O12/P12</f>
        <v>10.97049525816649</v>
      </c>
      <c r="S12" s="145">
        <v>120925</v>
      </c>
      <c r="T12" s="147">
        <f t="shared" si="1"/>
        <v>0.22514781889600993</v>
      </c>
      <c r="U12" s="145">
        <v>297799.5</v>
      </c>
      <c r="V12" s="146">
        <v>29293</v>
      </c>
      <c r="W12" s="131">
        <f>U12/V12</f>
        <v>10.166234253917318</v>
      </c>
      <c r="X12" s="11"/>
      <c r="Y12" s="8"/>
    </row>
    <row r="13" spans="1:25" s="10" customFormat="1" ht="15.75" customHeight="1">
      <c r="A13" s="53">
        <v>9</v>
      </c>
      <c r="B13" s="107" t="s">
        <v>94</v>
      </c>
      <c r="C13" s="59">
        <v>39185</v>
      </c>
      <c r="D13" s="125" t="s">
        <v>65</v>
      </c>
      <c r="E13" s="125" t="s">
        <v>95</v>
      </c>
      <c r="F13" s="126">
        <v>99</v>
      </c>
      <c r="G13" s="126">
        <v>100</v>
      </c>
      <c r="H13" s="126">
        <v>2</v>
      </c>
      <c r="I13" s="155">
        <v>15802.5</v>
      </c>
      <c r="J13" s="156">
        <v>2130</v>
      </c>
      <c r="K13" s="155">
        <v>31916.5</v>
      </c>
      <c r="L13" s="156">
        <v>3863</v>
      </c>
      <c r="M13" s="155">
        <v>37638</v>
      </c>
      <c r="N13" s="156">
        <v>4551</v>
      </c>
      <c r="O13" s="155">
        <f>I13+K13+M13</f>
        <v>85357</v>
      </c>
      <c r="P13" s="156">
        <f>J13+L13+N13</f>
        <v>10544</v>
      </c>
      <c r="Q13" s="156">
        <f>+P13/G13</f>
        <v>105.44</v>
      </c>
      <c r="R13" s="127">
        <f>+O13/P13</f>
        <v>8.095314871016692</v>
      </c>
      <c r="S13" s="155">
        <v>177828.5</v>
      </c>
      <c r="T13" s="147">
        <f t="shared" si="1"/>
        <v>0.5200038239089909</v>
      </c>
      <c r="U13" s="155">
        <v>414471</v>
      </c>
      <c r="V13" s="156">
        <v>52605</v>
      </c>
      <c r="W13" s="129">
        <f>U13/V13</f>
        <v>7.878927858568577</v>
      </c>
      <c r="X13" s="8"/>
      <c r="Y13" s="8"/>
    </row>
    <row r="14" spans="1:25" s="10" customFormat="1" ht="15.75" customHeight="1">
      <c r="A14" s="53">
        <v>10</v>
      </c>
      <c r="B14" s="107">
        <v>300</v>
      </c>
      <c r="C14" s="59">
        <v>39157</v>
      </c>
      <c r="D14" s="120" t="s">
        <v>20</v>
      </c>
      <c r="E14" s="120" t="s">
        <v>21</v>
      </c>
      <c r="F14" s="121">
        <v>112</v>
      </c>
      <c r="G14" s="121">
        <v>75</v>
      </c>
      <c r="H14" s="121">
        <v>6</v>
      </c>
      <c r="I14" s="148">
        <v>13119</v>
      </c>
      <c r="J14" s="149">
        <v>2461</v>
      </c>
      <c r="K14" s="148">
        <v>23736</v>
      </c>
      <c r="L14" s="149">
        <v>4267</v>
      </c>
      <c r="M14" s="148">
        <v>27530</v>
      </c>
      <c r="N14" s="149">
        <v>4824</v>
      </c>
      <c r="O14" s="150">
        <f>+I14+K14+M14</f>
        <v>64385</v>
      </c>
      <c r="P14" s="151">
        <f>+J14+L14+N14</f>
        <v>11552</v>
      </c>
      <c r="Q14" s="152">
        <f>IF(O14&lt;&gt;0,P14/G14,"")</f>
        <v>154.02666666666667</v>
      </c>
      <c r="R14" s="122">
        <f>IF(O14&lt;&gt;0,O14/P14,"")</f>
        <v>5.573493767313019</v>
      </c>
      <c r="S14" s="148">
        <v>136429</v>
      </c>
      <c r="T14" s="147">
        <f t="shared" si="1"/>
        <v>0.5280695453312713</v>
      </c>
      <c r="U14" s="148">
        <v>6263968</v>
      </c>
      <c r="V14" s="149">
        <v>781881</v>
      </c>
      <c r="W14" s="130">
        <f>U14/V14</f>
        <v>8.011408385675058</v>
      </c>
      <c r="X14" s="8"/>
      <c r="Y14" s="8"/>
    </row>
    <row r="15" spans="1:25" s="10" customFormat="1" ht="15.75" customHeight="1">
      <c r="A15" s="53">
        <v>11</v>
      </c>
      <c r="B15" s="108" t="s">
        <v>73</v>
      </c>
      <c r="C15" s="58">
        <v>39171</v>
      </c>
      <c r="D15" s="124" t="s">
        <v>22</v>
      </c>
      <c r="E15" s="124" t="s">
        <v>37</v>
      </c>
      <c r="F15" s="60">
        <v>88</v>
      </c>
      <c r="G15" s="60">
        <v>86</v>
      </c>
      <c r="H15" s="60">
        <v>4</v>
      </c>
      <c r="I15" s="145">
        <v>6425</v>
      </c>
      <c r="J15" s="146">
        <v>1225</v>
      </c>
      <c r="K15" s="145">
        <v>19144</v>
      </c>
      <c r="L15" s="146">
        <v>2781</v>
      </c>
      <c r="M15" s="145">
        <v>20139</v>
      </c>
      <c r="N15" s="146">
        <v>2903</v>
      </c>
      <c r="O15" s="145">
        <f>+M15+K15+I15</f>
        <v>45708</v>
      </c>
      <c r="P15" s="146">
        <f>+N15+L15+J15</f>
        <v>6909</v>
      </c>
      <c r="Q15" s="146">
        <f>+P15/G15</f>
        <v>80.33720930232558</v>
      </c>
      <c r="R15" s="123">
        <f>+O15/P15</f>
        <v>6.615718627876682</v>
      </c>
      <c r="S15" s="145">
        <v>134230</v>
      </c>
      <c r="T15" s="147">
        <f t="shared" si="1"/>
        <v>0.6594799970200402</v>
      </c>
      <c r="U15" s="145">
        <v>941452</v>
      </c>
      <c r="V15" s="146">
        <v>117611</v>
      </c>
      <c r="W15" s="128">
        <f>+U15/V15</f>
        <v>8.004795469811498</v>
      </c>
      <c r="X15" s="8"/>
      <c r="Y15" s="8"/>
    </row>
    <row r="16" spans="1:25" s="10" customFormat="1" ht="15.75" customHeight="1">
      <c r="A16" s="53">
        <v>12</v>
      </c>
      <c r="B16" s="108" t="s">
        <v>112</v>
      </c>
      <c r="C16" s="58">
        <v>39192</v>
      </c>
      <c r="D16" s="124" t="s">
        <v>8</v>
      </c>
      <c r="E16" s="124" t="s">
        <v>113</v>
      </c>
      <c r="F16" s="60">
        <v>30</v>
      </c>
      <c r="G16" s="60">
        <v>30</v>
      </c>
      <c r="H16" s="60">
        <v>1</v>
      </c>
      <c r="I16" s="145">
        <v>6753</v>
      </c>
      <c r="J16" s="146">
        <v>771</v>
      </c>
      <c r="K16" s="145">
        <v>12205.5</v>
      </c>
      <c r="L16" s="146">
        <v>1348</v>
      </c>
      <c r="M16" s="145">
        <v>17066</v>
      </c>
      <c r="N16" s="146">
        <v>1899</v>
      </c>
      <c r="O16" s="145">
        <f aca="true" t="shared" si="2" ref="O16:P19">I16+K16+M16</f>
        <v>36024.5</v>
      </c>
      <c r="P16" s="146">
        <f t="shared" si="2"/>
        <v>4018</v>
      </c>
      <c r="Q16" s="146">
        <f>+P16/G16</f>
        <v>133.93333333333334</v>
      </c>
      <c r="R16" s="123">
        <f>+O16/P16</f>
        <v>8.965778994524639</v>
      </c>
      <c r="S16" s="145"/>
      <c r="T16" s="147"/>
      <c r="U16" s="153">
        <v>36024.5</v>
      </c>
      <c r="V16" s="154">
        <v>4018</v>
      </c>
      <c r="W16" s="131">
        <f>U16/V16</f>
        <v>8.965778994524639</v>
      </c>
      <c r="X16" s="8"/>
      <c r="Y16" s="8"/>
    </row>
    <row r="17" spans="1:25" s="10" customFormat="1" ht="15.75" customHeight="1">
      <c r="A17" s="53">
        <v>13</v>
      </c>
      <c r="B17" s="108" t="s">
        <v>71</v>
      </c>
      <c r="C17" s="58">
        <v>39164</v>
      </c>
      <c r="D17" s="124" t="s">
        <v>8</v>
      </c>
      <c r="E17" s="124" t="s">
        <v>75</v>
      </c>
      <c r="F17" s="60">
        <v>36</v>
      </c>
      <c r="G17" s="60">
        <v>36</v>
      </c>
      <c r="H17" s="60">
        <v>5</v>
      </c>
      <c r="I17" s="145">
        <v>5282.5</v>
      </c>
      <c r="J17" s="146">
        <v>917</v>
      </c>
      <c r="K17" s="145">
        <v>13198</v>
      </c>
      <c r="L17" s="146">
        <v>2257</v>
      </c>
      <c r="M17" s="145">
        <v>17524</v>
      </c>
      <c r="N17" s="146">
        <v>2840</v>
      </c>
      <c r="O17" s="145">
        <f t="shared" si="2"/>
        <v>36004.5</v>
      </c>
      <c r="P17" s="146">
        <f t="shared" si="2"/>
        <v>6014</v>
      </c>
      <c r="Q17" s="146">
        <f>+P17/G17</f>
        <v>167.05555555555554</v>
      </c>
      <c r="R17" s="123">
        <f>+O17/P17</f>
        <v>5.98678084469571</v>
      </c>
      <c r="S17" s="145">
        <v>70176.5</v>
      </c>
      <c r="T17" s="147">
        <f>(+S17-O17)/S17</f>
        <v>0.48694363497752097</v>
      </c>
      <c r="U17" s="145">
        <v>1173576</v>
      </c>
      <c r="V17" s="146">
        <v>134693</v>
      </c>
      <c r="W17" s="131">
        <f>U17/V17</f>
        <v>8.712969493589124</v>
      </c>
      <c r="X17" s="8"/>
      <c r="Y17" s="8"/>
    </row>
    <row r="18" spans="1:25" s="10" customFormat="1" ht="15.75" customHeight="1">
      <c r="A18" s="53">
        <v>14</v>
      </c>
      <c r="B18" s="107" t="s">
        <v>74</v>
      </c>
      <c r="C18" s="59">
        <v>39164</v>
      </c>
      <c r="D18" s="120" t="s">
        <v>11</v>
      </c>
      <c r="E18" s="120" t="s">
        <v>70</v>
      </c>
      <c r="F18" s="121">
        <v>119</v>
      </c>
      <c r="G18" s="121">
        <v>83</v>
      </c>
      <c r="H18" s="121">
        <v>5</v>
      </c>
      <c r="I18" s="148">
        <v>4762</v>
      </c>
      <c r="J18" s="149">
        <v>863</v>
      </c>
      <c r="K18" s="148">
        <v>13411.5</v>
      </c>
      <c r="L18" s="149">
        <v>2402</v>
      </c>
      <c r="M18" s="148">
        <v>13032.5</v>
      </c>
      <c r="N18" s="149">
        <v>2295</v>
      </c>
      <c r="O18" s="150">
        <f t="shared" si="2"/>
        <v>31206</v>
      </c>
      <c r="P18" s="151">
        <f t="shared" si="2"/>
        <v>5560</v>
      </c>
      <c r="Q18" s="152">
        <f>IF(O18&lt;&gt;0,P18/G18,"")</f>
        <v>66.98795180722891</v>
      </c>
      <c r="R18" s="122">
        <f>IF(O18&lt;&gt;0,O18/P18,"")</f>
        <v>5.612589928057554</v>
      </c>
      <c r="S18" s="148">
        <v>51128.5</v>
      </c>
      <c r="T18" s="147">
        <f>(+S18-O18)/S18</f>
        <v>0.3896554759087397</v>
      </c>
      <c r="U18" s="150">
        <f>712448.5+409036+169662.5+70281+31206</f>
        <v>1392634</v>
      </c>
      <c r="V18" s="154">
        <f>87225+51382+22920+11657+5560</f>
        <v>178744</v>
      </c>
      <c r="W18" s="116">
        <f>IF(U18&lt;&gt;0,U18/V18,"")</f>
        <v>7.791220964060332</v>
      </c>
      <c r="X18" s="8"/>
      <c r="Y18" s="8"/>
    </row>
    <row r="19" spans="1:25" s="10" customFormat="1" ht="15.75" customHeight="1">
      <c r="A19" s="53">
        <v>15</v>
      </c>
      <c r="B19" s="108" t="s">
        <v>96</v>
      </c>
      <c r="C19" s="58">
        <v>39185</v>
      </c>
      <c r="D19" s="124" t="s">
        <v>97</v>
      </c>
      <c r="E19" s="124" t="s">
        <v>97</v>
      </c>
      <c r="F19" s="60">
        <v>32</v>
      </c>
      <c r="G19" s="60">
        <v>32</v>
      </c>
      <c r="H19" s="60">
        <v>2</v>
      </c>
      <c r="I19" s="145">
        <v>4609</v>
      </c>
      <c r="J19" s="146">
        <v>495</v>
      </c>
      <c r="K19" s="145">
        <v>10840.5</v>
      </c>
      <c r="L19" s="146">
        <v>1056</v>
      </c>
      <c r="M19" s="145">
        <v>12019</v>
      </c>
      <c r="N19" s="146">
        <v>1159</v>
      </c>
      <c r="O19" s="145">
        <f t="shared" si="2"/>
        <v>27468.5</v>
      </c>
      <c r="P19" s="146">
        <f t="shared" si="2"/>
        <v>2710</v>
      </c>
      <c r="Q19" s="156">
        <f>P19/G19</f>
        <v>84.6875</v>
      </c>
      <c r="R19" s="127">
        <f>O19/P19</f>
        <v>10.135977859778597</v>
      </c>
      <c r="S19" s="145">
        <v>60327.5</v>
      </c>
      <c r="T19" s="147">
        <f>(+S19-O19)/S19</f>
        <v>0.5446769715303966</v>
      </c>
      <c r="U19" s="153">
        <v>136429.5</v>
      </c>
      <c r="V19" s="154">
        <v>14412</v>
      </c>
      <c r="W19" s="131">
        <f aca="true" t="shared" si="3" ref="W19:W24">U19/V19</f>
        <v>9.466382181515403</v>
      </c>
      <c r="X19" s="8"/>
      <c r="Y19" s="8"/>
    </row>
    <row r="20" spans="1:25" s="10" customFormat="1" ht="15.75" customHeight="1">
      <c r="A20" s="53">
        <v>16</v>
      </c>
      <c r="B20" s="107" t="s">
        <v>86</v>
      </c>
      <c r="C20" s="59">
        <v>39178</v>
      </c>
      <c r="D20" s="120" t="s">
        <v>20</v>
      </c>
      <c r="E20" s="120" t="s">
        <v>87</v>
      </c>
      <c r="F20" s="121">
        <v>34</v>
      </c>
      <c r="G20" s="121">
        <v>24</v>
      </c>
      <c r="H20" s="121">
        <v>3</v>
      </c>
      <c r="I20" s="148">
        <v>5357</v>
      </c>
      <c r="J20" s="149">
        <v>532</v>
      </c>
      <c r="K20" s="148">
        <v>8125</v>
      </c>
      <c r="L20" s="149">
        <v>757</v>
      </c>
      <c r="M20" s="148">
        <v>8781</v>
      </c>
      <c r="N20" s="149">
        <v>817</v>
      </c>
      <c r="O20" s="150">
        <f>+I20+K20+M20</f>
        <v>22263</v>
      </c>
      <c r="P20" s="151">
        <f>+J20+L20+N20</f>
        <v>2106</v>
      </c>
      <c r="Q20" s="152">
        <f>IF(O20&lt;&gt;0,P20/G20,"")</f>
        <v>87.75</v>
      </c>
      <c r="R20" s="122">
        <f>IF(O20&lt;&gt;0,O20/P20,"")</f>
        <v>10.57122507122507</v>
      </c>
      <c r="S20" s="148">
        <v>77710</v>
      </c>
      <c r="T20" s="147">
        <f>(+S20-O20)/S20</f>
        <v>0.7135117745463905</v>
      </c>
      <c r="U20" s="148">
        <v>380320</v>
      </c>
      <c r="V20" s="149">
        <v>37198</v>
      </c>
      <c r="W20" s="130">
        <f t="shared" si="3"/>
        <v>10.224205602451745</v>
      </c>
      <c r="X20" s="8"/>
      <c r="Y20" s="8"/>
    </row>
    <row r="21" spans="1:24" s="10" customFormat="1" ht="15.75" customHeight="1">
      <c r="A21" s="53">
        <v>17</v>
      </c>
      <c r="B21" s="107" t="s">
        <v>67</v>
      </c>
      <c r="C21" s="59">
        <v>39150</v>
      </c>
      <c r="D21" s="125" t="s">
        <v>65</v>
      </c>
      <c r="E21" s="125" t="s">
        <v>98</v>
      </c>
      <c r="F21" s="126">
        <v>62</v>
      </c>
      <c r="G21" s="126">
        <v>33</v>
      </c>
      <c r="H21" s="126">
        <v>7</v>
      </c>
      <c r="I21" s="155">
        <v>2477</v>
      </c>
      <c r="J21" s="156">
        <v>591</v>
      </c>
      <c r="K21" s="155">
        <v>4231.5</v>
      </c>
      <c r="L21" s="156">
        <v>929</v>
      </c>
      <c r="M21" s="155">
        <v>4157</v>
      </c>
      <c r="N21" s="156">
        <v>942</v>
      </c>
      <c r="O21" s="155">
        <f>I21+K21+M21</f>
        <v>10865.5</v>
      </c>
      <c r="P21" s="156">
        <f>J21+L21+N21</f>
        <v>2462</v>
      </c>
      <c r="Q21" s="156">
        <f>+P21/G21</f>
        <v>74.60606060606061</v>
      </c>
      <c r="R21" s="127">
        <f>+O21/P21</f>
        <v>4.413281884646628</v>
      </c>
      <c r="S21" s="155">
        <v>29669</v>
      </c>
      <c r="T21" s="147">
        <f>(+S21-O21)/S21</f>
        <v>0.6337759951464491</v>
      </c>
      <c r="U21" s="155">
        <v>2003954.5</v>
      </c>
      <c r="V21" s="156">
        <v>264287</v>
      </c>
      <c r="W21" s="129">
        <f t="shared" si="3"/>
        <v>7.582493652733581</v>
      </c>
      <c r="X21" s="8"/>
    </row>
    <row r="22" spans="1:24" s="10" customFormat="1" ht="15.75" customHeight="1">
      <c r="A22" s="53">
        <v>18</v>
      </c>
      <c r="B22" s="108" t="s">
        <v>58</v>
      </c>
      <c r="C22" s="58">
        <v>39143</v>
      </c>
      <c r="D22" s="124" t="s">
        <v>41</v>
      </c>
      <c r="E22" s="124" t="s">
        <v>10</v>
      </c>
      <c r="F22" s="60">
        <v>74</v>
      </c>
      <c r="G22" s="60">
        <v>30</v>
      </c>
      <c r="H22" s="60">
        <v>8</v>
      </c>
      <c r="I22" s="145">
        <v>1610</v>
      </c>
      <c r="J22" s="146">
        <v>297</v>
      </c>
      <c r="K22" s="145">
        <v>2613</v>
      </c>
      <c r="L22" s="146">
        <v>414</v>
      </c>
      <c r="M22" s="145">
        <v>2675.6</v>
      </c>
      <c r="N22" s="146">
        <v>450</v>
      </c>
      <c r="O22" s="145">
        <f>SUM(I22+K22+M22)</f>
        <v>6898.6</v>
      </c>
      <c r="P22" s="146">
        <f>SUM(J22+L22+N22)</f>
        <v>1161</v>
      </c>
      <c r="Q22" s="146">
        <f>+P22/G22</f>
        <v>38.7</v>
      </c>
      <c r="R22" s="123">
        <f>+O22/P22</f>
        <v>5.941946597760552</v>
      </c>
      <c r="S22" s="145"/>
      <c r="T22" s="147"/>
      <c r="U22" s="145">
        <v>929069.1</v>
      </c>
      <c r="V22" s="146">
        <v>124478</v>
      </c>
      <c r="W22" s="131">
        <f t="shared" si="3"/>
        <v>7.463721300149424</v>
      </c>
      <c r="X22" s="8"/>
    </row>
    <row r="23" spans="1:24" s="10" customFormat="1" ht="15.75" customHeight="1">
      <c r="A23" s="53">
        <v>19</v>
      </c>
      <c r="B23" s="107" t="s">
        <v>85</v>
      </c>
      <c r="C23" s="59">
        <v>39164</v>
      </c>
      <c r="D23" s="120" t="s">
        <v>20</v>
      </c>
      <c r="E23" s="120" t="s">
        <v>21</v>
      </c>
      <c r="F23" s="121">
        <v>67</v>
      </c>
      <c r="G23" s="121">
        <v>14</v>
      </c>
      <c r="H23" s="121">
        <v>5</v>
      </c>
      <c r="I23" s="148">
        <v>859</v>
      </c>
      <c r="J23" s="149">
        <v>141</v>
      </c>
      <c r="K23" s="148">
        <v>2377</v>
      </c>
      <c r="L23" s="149">
        <v>381</v>
      </c>
      <c r="M23" s="148">
        <v>2954</v>
      </c>
      <c r="N23" s="149">
        <v>436</v>
      </c>
      <c r="O23" s="150">
        <f>+I23+K23+M23</f>
        <v>6190</v>
      </c>
      <c r="P23" s="151">
        <f>+J23+L23+N23</f>
        <v>958</v>
      </c>
      <c r="Q23" s="152">
        <f>IF(O23&lt;&gt;0,P23/G23,"")</f>
        <v>68.42857142857143</v>
      </c>
      <c r="R23" s="122">
        <f>IF(O23&lt;&gt;0,O23/P23,"")</f>
        <v>6.461377870563674</v>
      </c>
      <c r="S23" s="148">
        <v>29760</v>
      </c>
      <c r="T23" s="147">
        <f>(+S23-O23)/S23</f>
        <v>0.792002688172043</v>
      </c>
      <c r="U23" s="148">
        <v>1638633</v>
      </c>
      <c r="V23" s="149">
        <v>174604</v>
      </c>
      <c r="W23" s="130">
        <f t="shared" si="3"/>
        <v>9.384853726146021</v>
      </c>
      <c r="X23" s="8"/>
    </row>
    <row r="24" spans="1:24" s="10" customFormat="1" ht="18.75" thickBot="1">
      <c r="A24" s="53">
        <v>20</v>
      </c>
      <c r="B24" s="133" t="s">
        <v>88</v>
      </c>
      <c r="C24" s="115">
        <v>39171</v>
      </c>
      <c r="D24" s="134" t="s">
        <v>20</v>
      </c>
      <c r="E24" s="134" t="s">
        <v>89</v>
      </c>
      <c r="F24" s="135">
        <v>68</v>
      </c>
      <c r="G24" s="135">
        <v>11</v>
      </c>
      <c r="H24" s="135">
        <v>4</v>
      </c>
      <c r="I24" s="190">
        <v>615</v>
      </c>
      <c r="J24" s="191">
        <v>99</v>
      </c>
      <c r="K24" s="190">
        <v>1273</v>
      </c>
      <c r="L24" s="191">
        <v>199</v>
      </c>
      <c r="M24" s="190">
        <v>1106</v>
      </c>
      <c r="N24" s="191">
        <v>174</v>
      </c>
      <c r="O24" s="192">
        <f>+I24+K24+M24</f>
        <v>2994</v>
      </c>
      <c r="P24" s="193">
        <f>+J24+L24+N24</f>
        <v>472</v>
      </c>
      <c r="Q24" s="194">
        <f>IF(O24&lt;&gt;0,P24/G24,"")</f>
        <v>42.90909090909091</v>
      </c>
      <c r="R24" s="136">
        <f>IF(O24&lt;&gt;0,O24/P24,"")</f>
        <v>6.343220338983051</v>
      </c>
      <c r="S24" s="190">
        <v>14690</v>
      </c>
      <c r="T24" s="171">
        <f>(+S24-O24)/S24</f>
        <v>0.7961878829135466</v>
      </c>
      <c r="U24" s="190">
        <v>398278</v>
      </c>
      <c r="V24" s="191">
        <v>51074</v>
      </c>
      <c r="W24" s="195">
        <f t="shared" si="3"/>
        <v>7.798057720170733</v>
      </c>
      <c r="X24" s="8"/>
    </row>
    <row r="25" spans="1:28" s="69" customFormat="1" ht="15">
      <c r="A25" s="70"/>
      <c r="B25" s="221" t="s">
        <v>6</v>
      </c>
      <c r="C25" s="222"/>
      <c r="D25" s="223"/>
      <c r="E25" s="224"/>
      <c r="F25" s="109"/>
      <c r="G25" s="109">
        <f>SUM(G5:G24)</f>
        <v>1240</v>
      </c>
      <c r="H25" s="110"/>
      <c r="I25" s="111"/>
      <c r="J25" s="112"/>
      <c r="K25" s="111"/>
      <c r="L25" s="112"/>
      <c r="M25" s="111"/>
      <c r="N25" s="112"/>
      <c r="O25" s="111">
        <f>SUM(O5:O24)</f>
        <v>2250403.7</v>
      </c>
      <c r="P25" s="112">
        <f>SUM(P5:P24)</f>
        <v>271760</v>
      </c>
      <c r="Q25" s="112">
        <f>O25/G25</f>
        <v>1814.8416935483872</v>
      </c>
      <c r="R25" s="113">
        <f>O25/P25</f>
        <v>8.28084964674713</v>
      </c>
      <c r="S25" s="111"/>
      <c r="T25" s="114"/>
      <c r="U25" s="111"/>
      <c r="V25" s="112"/>
      <c r="W25" s="113"/>
      <c r="AB25" s="69" t="s">
        <v>34</v>
      </c>
    </row>
    <row r="26" spans="1:24" s="51" customFormat="1" ht="18">
      <c r="A26" s="40"/>
      <c r="G26" s="42"/>
      <c r="H26" s="41"/>
      <c r="I26" s="43"/>
      <c r="J26" s="44"/>
      <c r="K26" s="43"/>
      <c r="L26" s="44"/>
      <c r="M26" s="43"/>
      <c r="N26" s="44"/>
      <c r="O26" s="43"/>
      <c r="P26" s="44"/>
      <c r="Q26" s="45"/>
      <c r="R26" s="46"/>
      <c r="S26" s="47"/>
      <c r="T26" s="48"/>
      <c r="U26" s="47"/>
      <c r="V26" s="49"/>
      <c r="W26" s="46"/>
      <c r="X26" s="50"/>
    </row>
    <row r="27" spans="1:24" s="33" customFormat="1" ht="18">
      <c r="A27" s="32"/>
      <c r="B27" s="9"/>
      <c r="C27" s="55"/>
      <c r="D27" s="207"/>
      <c r="E27" s="208"/>
      <c r="F27" s="208"/>
      <c r="G27" s="208"/>
      <c r="H27" s="34"/>
      <c r="I27" s="35"/>
      <c r="K27" s="35"/>
      <c r="M27" s="35"/>
      <c r="O27" s="36"/>
      <c r="R27" s="37"/>
      <c r="S27" s="217" t="s">
        <v>35</v>
      </c>
      <c r="T27" s="217"/>
      <c r="U27" s="217"/>
      <c r="V27" s="217"/>
      <c r="W27" s="217"/>
      <c r="X27" s="38"/>
    </row>
    <row r="28" spans="1:24" s="33" customFormat="1" ht="18">
      <c r="A28" s="32"/>
      <c r="B28" s="9"/>
      <c r="C28" s="55"/>
      <c r="D28" s="56"/>
      <c r="E28" s="57"/>
      <c r="F28" s="57"/>
      <c r="G28" s="103"/>
      <c r="H28" s="34"/>
      <c r="M28" s="35"/>
      <c r="O28" s="36"/>
      <c r="R28" s="37"/>
      <c r="S28" s="217"/>
      <c r="T28" s="217"/>
      <c r="U28" s="217"/>
      <c r="V28" s="217"/>
      <c r="W28" s="217"/>
      <c r="X28" s="38"/>
    </row>
    <row r="29" spans="1:24" s="33" customFormat="1" ht="18">
      <c r="A29" s="32"/>
      <c r="G29" s="34"/>
      <c r="H29" s="34"/>
      <c r="M29" s="35"/>
      <c r="O29" s="36"/>
      <c r="R29" s="37"/>
      <c r="S29" s="217"/>
      <c r="T29" s="217"/>
      <c r="U29" s="217"/>
      <c r="V29" s="217"/>
      <c r="W29" s="217"/>
      <c r="X29" s="38"/>
    </row>
    <row r="30" spans="1:24" s="33" customFormat="1" ht="18" customHeight="1">
      <c r="A30" s="32"/>
      <c r="C30" s="34"/>
      <c r="E30" s="39"/>
      <c r="F30" s="34"/>
      <c r="G30" s="34"/>
      <c r="H30" s="34"/>
      <c r="I30" s="35"/>
      <c r="K30" s="35"/>
      <c r="M30" s="35"/>
      <c r="O30" s="36"/>
      <c r="S30" s="216" t="s">
        <v>106</v>
      </c>
      <c r="T30" s="216"/>
      <c r="U30" s="216"/>
      <c r="V30" s="216"/>
      <c r="W30" s="216"/>
      <c r="X30" s="38"/>
    </row>
    <row r="31" spans="1:24" s="33" customFormat="1" ht="18.75" customHeight="1">
      <c r="A31" s="32"/>
      <c r="C31" s="34"/>
      <c r="E31" s="39"/>
      <c r="F31" s="34"/>
      <c r="G31" s="34"/>
      <c r="H31" s="34"/>
      <c r="I31" s="35"/>
      <c r="K31" s="35"/>
      <c r="M31" s="35"/>
      <c r="O31" s="36"/>
      <c r="S31" s="216"/>
      <c r="T31" s="216"/>
      <c r="U31" s="216"/>
      <c r="V31" s="216"/>
      <c r="W31" s="216"/>
      <c r="X31" s="38"/>
    </row>
    <row r="32" spans="1:24" s="33" customFormat="1" ht="36" customHeight="1">
      <c r="A32" s="32"/>
      <c r="C32" s="34"/>
      <c r="E32" s="39"/>
      <c r="F32" s="34"/>
      <c r="G32" s="34"/>
      <c r="H32" s="34"/>
      <c r="I32" s="35"/>
      <c r="K32" s="35"/>
      <c r="M32" s="35"/>
      <c r="O32" s="36"/>
      <c r="S32" s="216"/>
      <c r="T32" s="216"/>
      <c r="U32" s="216"/>
      <c r="V32" s="216"/>
      <c r="W32" s="216"/>
      <c r="X32" s="38"/>
    </row>
    <row r="33" spans="1:24" s="33" customFormat="1" ht="30" customHeight="1">
      <c r="A33" s="32"/>
      <c r="C33" s="34"/>
      <c r="E33" s="39"/>
      <c r="F33" s="34"/>
      <c r="G33" s="34"/>
      <c r="H33" s="34"/>
      <c r="I33" s="35"/>
      <c r="K33" s="35"/>
      <c r="M33" s="35"/>
      <c r="O33" s="36"/>
      <c r="P33" s="213" t="s">
        <v>42</v>
      </c>
      <c r="Q33" s="214"/>
      <c r="R33" s="214"/>
      <c r="S33" s="214"/>
      <c r="T33" s="214"/>
      <c r="U33" s="214"/>
      <c r="V33" s="214"/>
      <c r="W33" s="214"/>
      <c r="X33" s="38"/>
    </row>
    <row r="34" spans="1:24" s="33" customFormat="1" ht="30" customHeight="1">
      <c r="A34" s="32"/>
      <c r="C34" s="34"/>
      <c r="E34" s="39"/>
      <c r="F34" s="34"/>
      <c r="G34" s="34"/>
      <c r="H34" s="34"/>
      <c r="I34" s="35"/>
      <c r="K34" s="35"/>
      <c r="M34" s="35"/>
      <c r="O34" s="36"/>
      <c r="P34" s="214"/>
      <c r="Q34" s="214"/>
      <c r="R34" s="214"/>
      <c r="S34" s="214"/>
      <c r="T34" s="214"/>
      <c r="U34" s="214"/>
      <c r="V34" s="214"/>
      <c r="W34" s="214"/>
      <c r="X34" s="38"/>
    </row>
    <row r="35" spans="1:24" s="33" customFormat="1" ht="30" customHeight="1">
      <c r="A35" s="32"/>
      <c r="C35" s="34"/>
      <c r="E35" s="39"/>
      <c r="F35" s="34"/>
      <c r="G35" s="34"/>
      <c r="H35" s="34"/>
      <c r="I35" s="35"/>
      <c r="K35" s="35"/>
      <c r="M35" s="35"/>
      <c r="O35" s="36"/>
      <c r="P35" s="214"/>
      <c r="Q35" s="214"/>
      <c r="R35" s="214"/>
      <c r="S35" s="214"/>
      <c r="T35" s="214"/>
      <c r="U35" s="214"/>
      <c r="V35" s="214"/>
      <c r="W35" s="214"/>
      <c r="X35" s="38"/>
    </row>
    <row r="36" spans="1:24" s="33" customFormat="1" ht="30" customHeight="1">
      <c r="A36" s="32"/>
      <c r="C36" s="34"/>
      <c r="E36" s="39"/>
      <c r="F36" s="34"/>
      <c r="G36" s="34"/>
      <c r="H36" s="34"/>
      <c r="I36" s="35"/>
      <c r="K36" s="35"/>
      <c r="M36" s="35"/>
      <c r="O36" s="36"/>
      <c r="P36" s="214"/>
      <c r="Q36" s="214"/>
      <c r="R36" s="214"/>
      <c r="S36" s="214"/>
      <c r="T36" s="214"/>
      <c r="U36" s="214"/>
      <c r="V36" s="214"/>
      <c r="W36" s="214"/>
      <c r="X36" s="38"/>
    </row>
    <row r="37" spans="1:24" s="33" customFormat="1" ht="30" customHeight="1">
      <c r="A37" s="32"/>
      <c r="C37" s="34"/>
      <c r="E37" s="39"/>
      <c r="F37" s="34"/>
      <c r="G37" s="34"/>
      <c r="H37" s="34"/>
      <c r="I37" s="35"/>
      <c r="K37" s="35"/>
      <c r="M37" s="35"/>
      <c r="O37" s="36"/>
      <c r="P37" s="214"/>
      <c r="Q37" s="214"/>
      <c r="R37" s="214"/>
      <c r="S37" s="214"/>
      <c r="T37" s="214"/>
      <c r="U37" s="214"/>
      <c r="V37" s="214"/>
      <c r="W37" s="214"/>
      <c r="X37" s="38"/>
    </row>
    <row r="38" spans="1:24" s="33" customFormat="1" ht="30" customHeight="1">
      <c r="A38" s="32"/>
      <c r="C38" s="34"/>
      <c r="E38" s="39"/>
      <c r="F38" s="34"/>
      <c r="G38" s="5"/>
      <c r="H38" s="5"/>
      <c r="I38" s="12"/>
      <c r="J38" s="3"/>
      <c r="K38" s="12"/>
      <c r="L38" s="3"/>
      <c r="M38" s="12"/>
      <c r="N38" s="3"/>
      <c r="O38" s="36"/>
      <c r="P38" s="214"/>
      <c r="Q38" s="214"/>
      <c r="R38" s="214"/>
      <c r="S38" s="214"/>
      <c r="T38" s="214"/>
      <c r="U38" s="214"/>
      <c r="V38" s="214"/>
      <c r="W38" s="214"/>
      <c r="X38" s="38"/>
    </row>
    <row r="39" spans="1:24" s="33" customFormat="1" ht="33" customHeight="1">
      <c r="A39" s="32"/>
      <c r="C39" s="34"/>
      <c r="E39" s="39"/>
      <c r="F39" s="34"/>
      <c r="G39" s="5"/>
      <c r="H39" s="5"/>
      <c r="I39" s="12"/>
      <c r="J39" s="3"/>
      <c r="K39" s="12"/>
      <c r="L39" s="3"/>
      <c r="M39" s="12"/>
      <c r="N39" s="3"/>
      <c r="O39" s="36"/>
      <c r="P39" s="215" t="s">
        <v>4</v>
      </c>
      <c r="Q39" s="214"/>
      <c r="R39" s="214"/>
      <c r="S39" s="214"/>
      <c r="T39" s="214"/>
      <c r="U39" s="214"/>
      <c r="V39" s="214"/>
      <c r="W39" s="214"/>
      <c r="X39" s="38"/>
    </row>
    <row r="40" spans="1:24" s="33" customFormat="1" ht="33" customHeight="1">
      <c r="A40" s="32"/>
      <c r="C40" s="34"/>
      <c r="E40" s="39"/>
      <c r="F40" s="34"/>
      <c r="G40" s="5"/>
      <c r="H40" s="5"/>
      <c r="I40" s="12"/>
      <c r="J40" s="3"/>
      <c r="K40" s="12"/>
      <c r="L40" s="3"/>
      <c r="M40" s="12"/>
      <c r="N40" s="3"/>
      <c r="O40" s="36"/>
      <c r="P40" s="214"/>
      <c r="Q40" s="214"/>
      <c r="R40" s="214"/>
      <c r="S40" s="214"/>
      <c r="T40" s="214"/>
      <c r="U40" s="214"/>
      <c r="V40" s="214"/>
      <c r="W40" s="214"/>
      <c r="X40" s="38"/>
    </row>
    <row r="41" spans="1:24" s="33" customFormat="1" ht="33" customHeight="1">
      <c r="A41" s="32"/>
      <c r="C41" s="34"/>
      <c r="E41" s="39"/>
      <c r="F41" s="34"/>
      <c r="G41" s="5"/>
      <c r="H41" s="5"/>
      <c r="I41" s="12"/>
      <c r="J41" s="3"/>
      <c r="K41" s="12"/>
      <c r="L41" s="3"/>
      <c r="M41" s="12"/>
      <c r="N41" s="3"/>
      <c r="O41" s="36"/>
      <c r="P41" s="214"/>
      <c r="Q41" s="214"/>
      <c r="R41" s="214"/>
      <c r="S41" s="214"/>
      <c r="T41" s="214"/>
      <c r="U41" s="214"/>
      <c r="V41" s="214"/>
      <c r="W41" s="214"/>
      <c r="X41" s="38"/>
    </row>
    <row r="42" spans="1:24" s="33" customFormat="1" ht="33" customHeight="1">
      <c r="A42" s="32"/>
      <c r="C42" s="34"/>
      <c r="E42" s="39"/>
      <c r="F42" s="34"/>
      <c r="G42" s="5"/>
      <c r="H42" s="5"/>
      <c r="I42" s="12"/>
      <c r="J42" s="3"/>
      <c r="K42" s="12"/>
      <c r="L42" s="3"/>
      <c r="M42" s="12"/>
      <c r="N42" s="3"/>
      <c r="O42" s="36"/>
      <c r="P42" s="214"/>
      <c r="Q42" s="214"/>
      <c r="R42" s="214"/>
      <c r="S42" s="214"/>
      <c r="T42" s="214"/>
      <c r="U42" s="214"/>
      <c r="V42" s="214"/>
      <c r="W42" s="214"/>
      <c r="X42" s="38"/>
    </row>
    <row r="43" spans="1:24" s="33" customFormat="1" ht="33" customHeight="1">
      <c r="A43" s="32"/>
      <c r="C43" s="34"/>
      <c r="E43" s="39"/>
      <c r="F43" s="34"/>
      <c r="G43" s="5"/>
      <c r="H43" s="5"/>
      <c r="I43" s="12"/>
      <c r="J43" s="3"/>
      <c r="K43" s="12"/>
      <c r="L43" s="3"/>
      <c r="M43" s="12"/>
      <c r="N43" s="3"/>
      <c r="O43" s="36"/>
      <c r="P43" s="214"/>
      <c r="Q43" s="214"/>
      <c r="R43" s="214"/>
      <c r="S43" s="214"/>
      <c r="T43" s="214"/>
      <c r="U43" s="214"/>
      <c r="V43" s="214"/>
      <c r="W43" s="214"/>
      <c r="X43" s="38"/>
    </row>
    <row r="44" spans="16:23" ht="33" customHeight="1">
      <c r="P44" s="214"/>
      <c r="Q44" s="214"/>
      <c r="R44" s="214"/>
      <c r="S44" s="214"/>
      <c r="T44" s="214"/>
      <c r="U44" s="214"/>
      <c r="V44" s="214"/>
      <c r="W44" s="214"/>
    </row>
    <row r="45" spans="16:23" ht="33" customHeight="1">
      <c r="P45" s="214"/>
      <c r="Q45" s="214"/>
      <c r="R45" s="214"/>
      <c r="S45" s="214"/>
      <c r="T45" s="214"/>
      <c r="U45" s="214"/>
      <c r="V45" s="214"/>
      <c r="W45" s="214"/>
    </row>
  </sheetData>
  <mergeCells count="21">
    <mergeCell ref="M3:N3"/>
    <mergeCell ref="K3:L3"/>
    <mergeCell ref="I3:J3"/>
    <mergeCell ref="D3:D4"/>
    <mergeCell ref="E3:E4"/>
    <mergeCell ref="F3:F4"/>
    <mergeCell ref="A2:W2"/>
    <mergeCell ref="B3:B4"/>
    <mergeCell ref="C3:C4"/>
    <mergeCell ref="B25:C25"/>
    <mergeCell ref="D25:E25"/>
    <mergeCell ref="O3:R3"/>
    <mergeCell ref="S3:T3"/>
    <mergeCell ref="U3:W3"/>
    <mergeCell ref="H3:H4"/>
    <mergeCell ref="G3:G4"/>
    <mergeCell ref="P39:W45"/>
    <mergeCell ref="D27:G27"/>
    <mergeCell ref="S27:W29"/>
    <mergeCell ref="S30:W32"/>
    <mergeCell ref="P33:W38"/>
  </mergeCells>
  <printOptions/>
  <pageMargins left="0.67" right="0.46" top="0.82" bottom="0.39" header="0.5" footer="0.32"/>
  <pageSetup orientation="portrait" paperSize="9" scale="70" r:id="rId2"/>
  <ignoredErrors>
    <ignoredError sqref="O20:P20" formula="1"/>
    <ignoredError sqref="W6:W7 W22:W24" unlockedFormula="1"/>
    <ignoredError sqref="W8:W21" formula="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2007-04-16T15:22:34Z</cp:lastPrinted>
  <dcterms:created xsi:type="dcterms:W3CDTF">2006-03-15T09:07:04Z</dcterms:created>
  <dcterms:modified xsi:type="dcterms:W3CDTF">2007-04-26T05:43:31Z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