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Apr 13 - 15 (we 16)" sheetId="1" r:id="rId1"/>
    <sheet name="Apr 13 - 15 (TOP 20)" sheetId="2" r:id="rId2"/>
  </sheets>
  <definedNames>
    <definedName name="_xlnm.Print_Area" localSheetId="1">'Apr 13 - 15 (TOP 20)'!$A$1:$W$45</definedName>
    <definedName name="_xlnm.Print_Area" localSheetId="0">'Apr 13 - 15 (we 16)'!$A$1:$W$86</definedName>
  </definedNames>
  <calcPr fullCalcOnLoad="1"/>
</workbook>
</file>

<file path=xl/sharedStrings.xml><?xml version="1.0" encoding="utf-8"?>
<sst xmlns="http://schemas.openxmlformats.org/spreadsheetml/2006/main" count="311" uniqueCount="134">
  <si>
    <t>MASKELİ BEŞLER I.R.A.K</t>
  </si>
  <si>
    <t>SON OSMANLI "YANDIM ALİ"</t>
  </si>
  <si>
    <t>ÇILGIN DERSANE</t>
  </si>
  <si>
    <t>HAPPY FEET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</si>
  <si>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</si>
  <si>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</si>
  <si>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</si>
  <si>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</si>
  <si>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</si>
  <si>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LIMON</t>
  </si>
  <si>
    <t>TIGLON</t>
  </si>
  <si>
    <t>OPEN SEASON</t>
  </si>
  <si>
    <t>D PRODUCTIONS</t>
  </si>
  <si>
    <t>MEDYAVIZYON</t>
  </si>
  <si>
    <t>FIDA</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</si>
  <si>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</si>
  <si>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</si>
  <si>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</si>
  <si>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</si>
  <si>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</si>
  <si>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</si>
  <si>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</si>
  <si>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</si>
  <si>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</si>
  <si>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</si>
  <si>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</si>
  <si>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</si>
  <si>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</si>
  <si>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</si>
  <si>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</si>
  <si>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</si>
  <si>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</si>
  <si>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</si>
  <si>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</si>
  <si>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</si>
  <si>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</si>
  <si>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</si>
  <si>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</si>
  <si>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</si>
  <si>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</si>
  <si>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</si>
  <si>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</si>
  <si>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</si>
  <si>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35 MILIM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</si>
  <si>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</si>
  <si>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YOUNG HANNIBAL</t>
  </si>
  <si>
    <t>DEREN</t>
  </si>
  <si>
    <t>SHARK BAIT</t>
  </si>
  <si>
    <t>POLİS</t>
  </si>
  <si>
    <t>EFLATUN</t>
  </si>
  <si>
    <t>PERFUME: THE STORYOF A MURDERER</t>
  </si>
  <si>
    <t>SİS VE GECE</t>
  </si>
  <si>
    <t>KARA</t>
  </si>
  <si>
    <t>PAINTED VEIL, THE</t>
  </si>
  <si>
    <t>LETTERS FROM IWO JIMA</t>
  </si>
  <si>
    <t>DREAMGIRLS</t>
  </si>
  <si>
    <t>PURSUIT OF HAPPYNESS</t>
  </si>
  <si>
    <t>NOTES ON A SCANDAL</t>
  </si>
  <si>
    <t>AKSOY FILM</t>
  </si>
  <si>
    <t>UNP</t>
  </si>
  <si>
    <t>ALPHA DOG</t>
  </si>
  <si>
    <t>BETA</t>
  </si>
  <si>
    <t>18'LER TAKIMI</t>
  </si>
  <si>
    <t>LAST KING OF SCOTLAND, THE</t>
  </si>
  <si>
    <t>BRIDGE TO TERABITHIA</t>
  </si>
  <si>
    <t>UGLY DUCKLING AND ME, THE</t>
  </si>
  <si>
    <t>ROCKY BALBOA</t>
  </si>
  <si>
    <t>HITCHER, THE</t>
  </si>
  <si>
    <t>UMUT ADASI</t>
  </si>
  <si>
    <t>KARIZMA</t>
  </si>
  <si>
    <t>LIVES OF OTHERS, THE</t>
  </si>
  <si>
    <t>MUTLULUK</t>
  </si>
  <si>
    <t>KENDA</t>
  </si>
  <si>
    <t>ANS</t>
  </si>
  <si>
    <t>MAVİ GÖZLÜ DEV</t>
  </si>
  <si>
    <t>ROMANTİK</t>
  </si>
  <si>
    <t>BARDA</t>
  </si>
  <si>
    <t>FILMAKAR</t>
  </si>
  <si>
    <t>WEINSTEIN CO.</t>
  </si>
  <si>
    <t>APOCALYPTO</t>
  </si>
  <si>
    <t>BLOOD DIAMOND</t>
  </si>
  <si>
    <t>KÜÇÜK KIYAMET</t>
  </si>
  <si>
    <t>*Bu hafta sonu R Film ve Barbar Film'in dağıtımda filmi yoktur.</t>
  </si>
  <si>
    <t>MEET THE ROBINSONS</t>
  </si>
  <si>
    <t>TMNT</t>
  </si>
  <si>
    <t>AVSAR FILM</t>
  </si>
  <si>
    <t>PARIS, JE T'AIME</t>
  </si>
  <si>
    <t>UMUT - OZEN</t>
  </si>
  <si>
    <t>BREAKING AND ENTERING</t>
  </si>
  <si>
    <t>PREMONITION</t>
  </si>
  <si>
    <t>HYDE PARK</t>
  </si>
  <si>
    <t>BEYNELMİLEL</t>
  </si>
  <si>
    <t>BKM</t>
  </si>
  <si>
    <t>TELL NO ONE</t>
  </si>
  <si>
    <t>EUROPA</t>
  </si>
  <si>
    <t>AURA</t>
  </si>
  <si>
    <t>ADEM'IN TRENLERİ</t>
  </si>
  <si>
    <t>HOLIDAY, THE</t>
  </si>
  <si>
    <t>İLK AŞK</t>
  </si>
  <si>
    <t>TIM'S</t>
  </si>
  <si>
    <t>MUSIC AND LYRICS</t>
  </si>
  <si>
    <t>SATURNO CONTRO</t>
  </si>
  <si>
    <t>AFS</t>
  </si>
  <si>
    <t>LIVING AND DYING</t>
  </si>
  <si>
    <t>NEW FILMS</t>
  </si>
  <si>
    <t>NUMBER 23, THE</t>
  </si>
  <si>
    <t>GHOST RIDER</t>
  </si>
  <si>
    <t>DÜNYAYI KURTARAN ADAM'IN OĞLU</t>
  </si>
  <si>
    <t>ABONDONEMENT, THE</t>
  </si>
  <si>
    <t>MESSENGERS, THE</t>
  </si>
  <si>
    <t>MANDATE</t>
  </si>
  <si>
    <t>NORBIT</t>
  </si>
  <si>
    <t>ZİNCİRBOZAN</t>
  </si>
  <si>
    <t>DIGITURK</t>
  </si>
  <si>
    <t>BECAUSE I SAID SO</t>
  </si>
  <si>
    <t>BLACK BOOK</t>
  </si>
  <si>
    <t>OZEN - UMUT</t>
  </si>
  <si>
    <t>ENERGY - SINEVIZYON</t>
  </si>
  <si>
    <t>SEVGİLİM İSTANBUL</t>
  </si>
  <si>
    <t>SECKIN YASAR</t>
  </si>
  <si>
    <t>GOOD SHEPERD, THE</t>
  </si>
  <si>
    <t>PRA</t>
  </si>
  <si>
    <t>FILM POP</t>
  </si>
  <si>
    <t>BELGE</t>
  </si>
  <si>
    <t>IBERIA</t>
  </si>
  <si>
    <t>PLATO</t>
  </si>
  <si>
    <t>VOLVER</t>
  </si>
  <si>
    <t>FOCUS</t>
  </si>
  <si>
    <t>GUIDE TO RECOGNIZING YOUR SAINTS, A</t>
  </si>
  <si>
    <t>FIRST LOOK</t>
  </si>
  <si>
    <t>IFR - PROMETE</t>
  </si>
  <si>
    <t>ARZU - FIDA</t>
  </si>
  <si>
    <t>STRANGER THAN FICTION</t>
  </si>
  <si>
    <t>*Bu hafta sonu R Film, Bir Film ve Barbar Film'in dağıtımda filmi yoktur.</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</si>
</sst>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7">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style="medium"/>
      <bottom style="hair"/>
    </border>
    <border>
      <left style="medium"/>
      <right style="hair"/>
      <top style="hair"/>
      <bottom style="hair"/>
    </border>
    <border>
      <left style="hair"/>
      <right style="hair"/>
      <top>
        <color indexed="63"/>
      </top>
      <bottom style="hair"/>
    </border>
    <border>
      <left style="medium"/>
      <right style="hair"/>
      <top style="medium"/>
      <bottom style="hair"/>
    </border>
    <border>
      <left style="hair"/>
      <right style="hair"/>
      <top style="hair"/>
      <bottom style="medium"/>
    </border>
    <border>
      <left style="hair"/>
      <right style="medium"/>
      <top style="hair"/>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1"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12"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left" vertical="center"/>
      <protection locked="0"/>
    </xf>
    <xf numFmtId="0" fontId="9" fillId="0" borderId="13" xfId="0" applyNumberFormat="1" applyFont="1" applyFill="1" applyBorder="1" applyAlignment="1">
      <alignment horizontal="left" vertical="center"/>
    </xf>
    <xf numFmtId="3" fontId="33" fillId="2" borderId="14" xfId="0" applyNumberFormat="1" applyFont="1" applyFill="1" applyBorder="1" applyAlignment="1" applyProtection="1">
      <alignment horizontal="center" vertical="center"/>
      <protection/>
    </xf>
    <xf numFmtId="0" fontId="33" fillId="2" borderId="14" xfId="0" applyFont="1" applyFill="1" applyBorder="1" applyAlignment="1" applyProtection="1">
      <alignment horizontal="center" vertical="center"/>
      <protection/>
    </xf>
    <xf numFmtId="185" fontId="33" fillId="2" borderId="14" xfId="0" applyNumberFormat="1" applyFont="1" applyFill="1" applyBorder="1" applyAlignment="1" applyProtection="1">
      <alignment horizontal="center" vertical="center"/>
      <protection/>
    </xf>
    <xf numFmtId="188" fontId="33" fillId="2" borderId="14" xfId="0" applyNumberFormat="1" applyFont="1" applyFill="1" applyBorder="1" applyAlignment="1" applyProtection="1">
      <alignment horizontal="center" vertical="center"/>
      <protection/>
    </xf>
    <xf numFmtId="193" fontId="33" fillId="2" borderId="14" xfId="0" applyNumberFormat="1" applyFont="1" applyFill="1" applyBorder="1" applyAlignment="1" applyProtection="1">
      <alignment horizontal="center" vertical="center"/>
      <protection/>
    </xf>
    <xf numFmtId="192" fontId="33" fillId="2" borderId="14" xfId="21"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left" vertical="center"/>
      <protection locked="0"/>
    </xf>
    <xf numFmtId="190" fontId="9" fillId="0" borderId="16"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193" fontId="9" fillId="0" borderId="17" xfId="21"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185" fontId="9" fillId="0" borderId="5" xfId="15" applyNumberFormat="1" applyFont="1" applyFill="1" applyBorder="1" applyAlignment="1" applyProtection="1">
      <alignment vertical="center"/>
      <protection locked="0"/>
    </xf>
    <xf numFmtId="196" fontId="9" fillId="0" borderId="5" xfId="15" applyNumberFormat="1" applyFont="1" applyFill="1" applyBorder="1" applyAlignment="1" applyProtection="1">
      <alignment vertical="center"/>
      <protection locked="0"/>
    </xf>
    <xf numFmtId="185" fontId="9" fillId="0" borderId="5" xfId="15" applyNumberFormat="1" applyFont="1" applyFill="1" applyBorder="1" applyAlignment="1" applyProtection="1">
      <alignment vertical="center"/>
      <protection/>
    </xf>
    <xf numFmtId="196" fontId="9" fillId="0" borderId="5" xfId="15" applyNumberFormat="1" applyFont="1" applyFill="1" applyBorder="1" applyAlignment="1" applyProtection="1">
      <alignment vertical="center"/>
      <protection/>
    </xf>
    <xf numFmtId="196" fontId="9" fillId="0" borderId="5" xfId="21" applyNumberFormat="1" applyFont="1" applyFill="1" applyBorder="1" applyAlignment="1" applyProtection="1">
      <alignment vertical="center"/>
      <protection/>
    </xf>
    <xf numFmtId="193" fontId="9" fillId="0" borderId="5" xfId="21" applyNumberFormat="1" applyFont="1" applyFill="1" applyBorder="1" applyAlignment="1" applyProtection="1">
      <alignment vertical="center"/>
      <protection/>
    </xf>
    <xf numFmtId="192" fontId="9" fillId="0" borderId="5" xfId="21" applyNumberFormat="1" applyFont="1" applyFill="1" applyBorder="1" applyAlignment="1" applyProtection="1">
      <alignment vertical="center"/>
      <protection/>
    </xf>
    <xf numFmtId="196" fontId="9" fillId="0" borderId="5" xfId="0" applyNumberFormat="1" applyFont="1" applyFill="1" applyBorder="1" applyAlignment="1">
      <alignment vertical="center"/>
    </xf>
    <xf numFmtId="196" fontId="9" fillId="0" borderId="5" xfId="15" applyNumberFormat="1" applyFont="1" applyFill="1" applyBorder="1" applyAlignment="1">
      <alignment vertical="center"/>
    </xf>
    <xf numFmtId="193" fontId="9" fillId="0" borderId="5" xfId="15" applyNumberFormat="1" applyFont="1" applyFill="1" applyBorder="1" applyAlignment="1">
      <alignment vertical="center"/>
    </xf>
    <xf numFmtId="0" fontId="9" fillId="0" borderId="5" xfId="0" applyNumberFormat="1" applyFont="1" applyFill="1" applyBorder="1" applyAlignment="1">
      <alignment horizontal="left" vertical="center"/>
    </xf>
    <xf numFmtId="185" fontId="9" fillId="0" borderId="5" xfId="15" applyNumberFormat="1" applyFont="1" applyFill="1" applyBorder="1" applyAlignment="1">
      <alignment vertical="center"/>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185" fontId="9" fillId="0" borderId="5" xfId="0" applyNumberFormat="1" applyFont="1" applyFill="1" applyBorder="1" applyAlignment="1" applyProtection="1">
      <alignment vertical="center"/>
      <protection/>
    </xf>
    <xf numFmtId="196" fontId="9" fillId="0" borderId="5" xfId="0" applyNumberFormat="1" applyFont="1" applyFill="1" applyBorder="1" applyAlignment="1" applyProtection="1">
      <alignment vertical="center"/>
      <protection/>
    </xf>
    <xf numFmtId="193" fontId="9" fillId="0" borderId="5" xfId="0" applyNumberFormat="1" applyFont="1" applyFill="1" applyBorder="1" applyAlignment="1" applyProtection="1">
      <alignment vertical="center"/>
      <protection/>
    </xf>
    <xf numFmtId="193" fontId="9" fillId="0" borderId="5" xfId="0" applyNumberFormat="1" applyFont="1" applyFill="1" applyBorder="1" applyAlignment="1">
      <alignment vertical="center"/>
    </xf>
    <xf numFmtId="185" fontId="9" fillId="0" borderId="5" xfId="0" applyNumberFormat="1" applyFont="1" applyFill="1" applyBorder="1" applyAlignment="1">
      <alignment vertical="center"/>
    </xf>
    <xf numFmtId="185" fontId="9" fillId="0" borderId="5" xfId="0" applyNumberFormat="1" applyFont="1" applyFill="1" applyBorder="1" applyAlignment="1" applyProtection="1">
      <alignment vertical="center"/>
      <protection locked="0"/>
    </xf>
    <xf numFmtId="196" fontId="9" fillId="0" borderId="5" xfId="0" applyNumberFormat="1" applyFont="1" applyFill="1" applyBorder="1" applyAlignment="1" applyProtection="1">
      <alignment vertical="center"/>
      <protection locked="0"/>
    </xf>
    <xf numFmtId="193" fontId="9" fillId="0" borderId="5" xfId="0" applyNumberFormat="1" applyFont="1" applyFill="1" applyBorder="1" applyAlignment="1" applyProtection="1">
      <alignment vertical="center"/>
      <protection locked="0"/>
    </xf>
    <xf numFmtId="0" fontId="9" fillId="0" borderId="12" xfId="0" applyNumberFormat="1" applyFont="1" applyFill="1" applyBorder="1" applyAlignment="1" applyProtection="1">
      <alignment horizontal="left" vertical="center"/>
      <protection locked="0"/>
    </xf>
    <xf numFmtId="185" fontId="9" fillId="0" borderId="12" xfId="15" applyNumberFormat="1" applyFont="1" applyFill="1" applyBorder="1" applyAlignment="1" applyProtection="1">
      <alignment vertical="center"/>
      <protection locked="0"/>
    </xf>
    <xf numFmtId="196" fontId="9" fillId="0" borderId="12" xfId="15" applyNumberFormat="1" applyFont="1" applyFill="1" applyBorder="1" applyAlignment="1" applyProtection="1">
      <alignment vertical="center"/>
      <protection locked="0"/>
    </xf>
    <xf numFmtId="185" fontId="9" fillId="0" borderId="12" xfId="15" applyNumberFormat="1" applyFont="1" applyFill="1" applyBorder="1" applyAlignment="1" applyProtection="1">
      <alignment vertical="center"/>
      <protection/>
    </xf>
    <xf numFmtId="196" fontId="9" fillId="0" borderId="12" xfId="15" applyNumberFormat="1" applyFont="1" applyFill="1" applyBorder="1" applyAlignment="1" applyProtection="1">
      <alignment vertical="center"/>
      <protection/>
    </xf>
    <xf numFmtId="196" fontId="9" fillId="0" borderId="12" xfId="21" applyNumberFormat="1" applyFont="1" applyFill="1" applyBorder="1" applyAlignment="1" applyProtection="1">
      <alignment vertical="center"/>
      <protection/>
    </xf>
    <xf numFmtId="193" fontId="9" fillId="0" borderId="12" xfId="21" applyNumberFormat="1" applyFont="1" applyFill="1" applyBorder="1" applyAlignment="1" applyProtection="1">
      <alignment vertical="center"/>
      <protection/>
    </xf>
    <xf numFmtId="192" fontId="9" fillId="0" borderId="12" xfId="21" applyNumberFormat="1" applyFont="1" applyFill="1" applyBorder="1" applyAlignment="1" applyProtection="1">
      <alignment vertical="center"/>
      <protection/>
    </xf>
    <xf numFmtId="196" fontId="9" fillId="0" borderId="12" xfId="0" applyNumberFormat="1" applyFont="1" applyFill="1" applyBorder="1" applyAlignment="1">
      <alignment vertical="center"/>
    </xf>
    <xf numFmtId="193" fontId="9" fillId="0" borderId="18" xfId="21" applyNumberFormat="1" applyFont="1" applyFill="1" applyBorder="1" applyAlignment="1" applyProtection="1">
      <alignment vertical="center"/>
      <protection/>
    </xf>
    <xf numFmtId="193" fontId="9" fillId="0" borderId="17" xfId="15" applyNumberFormat="1" applyFont="1" applyFill="1" applyBorder="1" applyAlignment="1">
      <alignment vertical="center"/>
    </xf>
    <xf numFmtId="193" fontId="9" fillId="0" borderId="17" xfId="0" applyNumberFormat="1" applyFont="1" applyFill="1" applyBorder="1" applyAlignment="1" applyProtection="1">
      <alignment vertical="center"/>
      <protection/>
    </xf>
    <xf numFmtId="193" fontId="9" fillId="0" borderId="17" xfId="15" applyNumberFormat="1" applyFont="1" applyFill="1" applyBorder="1" applyAlignment="1" applyProtection="1">
      <alignment vertical="center"/>
      <protection locked="0"/>
    </xf>
    <xf numFmtId="193" fontId="9" fillId="0" borderId="17" xfId="0" applyNumberFormat="1" applyFont="1" applyFill="1" applyBorder="1" applyAlignment="1">
      <alignment vertical="center"/>
    </xf>
    <xf numFmtId="193" fontId="9" fillId="0" borderId="17" xfId="0" applyNumberFormat="1" applyFont="1" applyFill="1" applyBorder="1" applyAlignment="1" applyProtection="1">
      <alignment vertical="center"/>
      <protection locked="0"/>
    </xf>
    <xf numFmtId="0" fontId="9" fillId="0" borderId="13" xfId="0" applyNumberFormat="1" applyFont="1" applyFill="1" applyBorder="1" applyAlignment="1" applyProtection="1">
      <alignment horizontal="left" vertical="center"/>
      <protection/>
    </xf>
    <xf numFmtId="0" fontId="9" fillId="0" borderId="13" xfId="15" applyNumberFormat="1" applyFont="1" applyFill="1" applyBorder="1" applyAlignment="1" applyProtection="1">
      <alignment horizontal="left" vertical="center"/>
      <protection/>
    </xf>
    <xf numFmtId="0" fontId="9" fillId="0" borderId="19"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center" vertical="center"/>
      <protection locked="0"/>
    </xf>
    <xf numFmtId="185" fontId="9" fillId="0" borderId="16" xfId="15" applyNumberFormat="1" applyFont="1" applyFill="1" applyBorder="1" applyAlignment="1" applyProtection="1">
      <alignment vertical="center"/>
      <protection locked="0"/>
    </xf>
    <xf numFmtId="196" fontId="9" fillId="0" borderId="16" xfId="15" applyNumberFormat="1" applyFont="1" applyFill="1" applyBorder="1" applyAlignment="1" applyProtection="1">
      <alignment vertical="center"/>
      <protection locked="0"/>
    </xf>
    <xf numFmtId="185" fontId="9" fillId="0" borderId="16" xfId="15" applyNumberFormat="1" applyFont="1" applyFill="1" applyBorder="1" applyAlignment="1" applyProtection="1">
      <alignment vertical="center"/>
      <protection/>
    </xf>
    <xf numFmtId="196" fontId="9" fillId="0" borderId="16" xfId="15" applyNumberFormat="1" applyFont="1" applyFill="1" applyBorder="1" applyAlignment="1" applyProtection="1">
      <alignment vertical="center"/>
      <protection/>
    </xf>
    <xf numFmtId="196" fontId="9" fillId="0" borderId="16" xfId="21" applyNumberFormat="1" applyFont="1" applyFill="1" applyBorder="1" applyAlignment="1" applyProtection="1">
      <alignment vertical="center"/>
      <protection/>
    </xf>
    <xf numFmtId="193" fontId="9" fillId="0" borderId="16" xfId="21" applyNumberFormat="1" applyFont="1" applyFill="1" applyBorder="1" applyAlignment="1" applyProtection="1">
      <alignment vertical="center"/>
      <protection/>
    </xf>
    <xf numFmtId="192" fontId="9" fillId="0" borderId="16" xfId="21" applyNumberFormat="1" applyFont="1" applyFill="1" applyBorder="1" applyAlignment="1" applyProtection="1">
      <alignment vertical="center"/>
      <protection/>
    </xf>
    <xf numFmtId="196" fontId="9" fillId="0" borderId="16" xfId="0" applyNumberFormat="1" applyFont="1" applyFill="1" applyBorder="1" applyAlignment="1">
      <alignment vertical="center"/>
    </xf>
    <xf numFmtId="193" fontId="9" fillId="0" borderId="20" xfId="21" applyNumberFormat="1" applyFont="1" applyFill="1" applyBorder="1" applyAlignment="1" applyProtection="1">
      <alignment vertical="center"/>
      <protection/>
    </xf>
    <xf numFmtId="0" fontId="9" fillId="0" borderId="21" xfId="0" applyNumberFormat="1" applyFont="1" applyFill="1" applyBorder="1" applyAlignment="1" applyProtection="1">
      <alignment horizontal="left" vertical="center"/>
      <protection locked="0"/>
    </xf>
    <xf numFmtId="190" fontId="9" fillId="0" borderId="14"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center" vertical="center"/>
      <protection/>
    </xf>
    <xf numFmtId="185" fontId="9" fillId="0" borderId="14" xfId="0" applyNumberFormat="1" applyFont="1" applyFill="1" applyBorder="1" applyAlignment="1" applyProtection="1">
      <alignment vertical="center"/>
      <protection/>
    </xf>
    <xf numFmtId="196" fontId="9" fillId="0" borderId="14" xfId="0" applyNumberFormat="1" applyFont="1" applyFill="1" applyBorder="1" applyAlignment="1" applyProtection="1">
      <alignment vertical="center"/>
      <protection/>
    </xf>
    <xf numFmtId="193" fontId="9" fillId="0" borderId="14" xfId="0"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3" fontId="9" fillId="0" borderId="22" xfId="0" applyNumberFormat="1" applyFont="1" applyFill="1" applyBorder="1" applyAlignment="1" applyProtection="1">
      <alignment vertical="center"/>
      <protection/>
    </xf>
    <xf numFmtId="0" fontId="9" fillId="0" borderId="23" xfId="0" applyNumberFormat="1" applyFont="1" applyFill="1" applyBorder="1" applyAlignment="1">
      <alignment horizontal="left" vertical="center"/>
    </xf>
    <xf numFmtId="190" fontId="9" fillId="0" borderId="24" xfId="0" applyNumberFormat="1" applyFont="1" applyFill="1" applyBorder="1" applyAlignment="1">
      <alignment horizontal="center" vertical="center"/>
    </xf>
    <xf numFmtId="0" fontId="9" fillId="0" borderId="24" xfId="0" applyNumberFormat="1" applyFont="1" applyFill="1" applyBorder="1" applyAlignment="1">
      <alignment horizontal="left" vertical="center"/>
    </xf>
    <xf numFmtId="0" fontId="9" fillId="0" borderId="24" xfId="0" applyNumberFormat="1" applyFont="1" applyFill="1" applyBorder="1" applyAlignment="1">
      <alignment horizontal="center" vertical="center"/>
    </xf>
    <xf numFmtId="185" fontId="9" fillId="0" borderId="24" xfId="15" applyNumberFormat="1" applyFont="1" applyFill="1" applyBorder="1" applyAlignment="1">
      <alignment vertical="center"/>
    </xf>
    <xf numFmtId="196" fontId="9" fillId="0" borderId="24" xfId="15" applyNumberFormat="1" applyFont="1" applyFill="1" applyBorder="1" applyAlignment="1">
      <alignment vertical="center"/>
    </xf>
    <xf numFmtId="193" fontId="9" fillId="0" borderId="24" xfId="15" applyNumberFormat="1" applyFont="1" applyFill="1" applyBorder="1" applyAlignment="1">
      <alignment vertical="center"/>
    </xf>
    <xf numFmtId="192" fontId="9" fillId="0" borderId="24" xfId="21" applyNumberFormat="1" applyFont="1" applyFill="1" applyBorder="1" applyAlignment="1" applyProtection="1">
      <alignment vertical="center"/>
      <protection/>
    </xf>
    <xf numFmtId="193" fontId="9" fillId="0" borderId="25" xfId="15" applyNumberFormat="1" applyFont="1" applyFill="1" applyBorder="1" applyAlignment="1">
      <alignment vertical="center"/>
    </xf>
    <xf numFmtId="190" fontId="20" fillId="0" borderId="7" xfId="0" applyNumberFormat="1" applyFont="1" applyFill="1" applyBorder="1" applyAlignment="1" applyProtection="1">
      <alignment horizontal="center" vertical="center" wrapText="1"/>
      <protection/>
    </xf>
    <xf numFmtId="0" fontId="20" fillId="0" borderId="26"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185" fontId="20" fillId="0" borderId="26" xfId="0" applyNumberFormat="1" applyFont="1" applyFill="1" applyBorder="1" applyAlignment="1" applyProtection="1">
      <alignment horizontal="center" vertical="center" wrapText="1"/>
      <protection/>
    </xf>
    <xf numFmtId="193" fontId="20" fillId="0" borderId="26" xfId="0" applyNumberFormat="1"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0" fillId="0" borderId="0" xfId="0" applyAlignment="1">
      <alignment/>
    </xf>
    <xf numFmtId="0" fontId="20" fillId="0" borderId="7" xfId="0" applyFont="1" applyFill="1" applyBorder="1" applyAlignment="1" applyProtection="1">
      <alignment horizontal="center" vertical="center" wrapText="1"/>
      <protection/>
    </xf>
    <xf numFmtId="193" fontId="20" fillId="0" borderId="27" xfId="0" applyNumberFormat="1" applyFont="1" applyFill="1" applyBorder="1" applyAlignment="1" applyProtection="1">
      <alignment horizontal="center" vertical="center" wrapText="1"/>
      <protection/>
    </xf>
    <xf numFmtId="43" fontId="20" fillId="0" borderId="26"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26"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8" xfId="0" applyFont="1" applyFill="1" applyBorder="1" applyAlignment="1">
      <alignment horizontal="center" vertical="center"/>
    </xf>
    <xf numFmtId="0" fontId="34"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36" fillId="2" borderId="0" xfId="0" applyFont="1" applyFill="1" applyBorder="1" applyAlignment="1" applyProtection="1">
      <alignment horizontal="center" vertical="center"/>
      <protection/>
    </xf>
    <xf numFmtId="43" fontId="20" fillId="0" borderId="31" xfId="15" applyFont="1" applyFill="1" applyBorder="1" applyAlignment="1" applyProtection="1">
      <alignment horizontal="center" vertical="center"/>
      <protection/>
    </xf>
    <xf numFmtId="43" fontId="20" fillId="0" borderId="32"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33" xfId="0" applyFont="1" applyBorder="1" applyAlignment="1">
      <alignment horizontal="center" vertical="center"/>
    </xf>
    <xf numFmtId="0" fontId="33" fillId="2" borderId="14" xfId="0" applyFont="1" applyFill="1" applyBorder="1" applyAlignment="1">
      <alignment horizontal="right" vertical="center"/>
    </xf>
    <xf numFmtId="0" fontId="34" fillId="0" borderId="14" xfId="0"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7935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287625" y="0"/>
          <a:ext cx="2628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7916525"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485775</xdr:rowOff>
    </xdr:from>
    <xdr:to>
      <xdr:col>22</xdr:col>
      <xdr:colOff>314325</xdr:colOff>
      <xdr:row>0</xdr:row>
      <xdr:rowOff>1076325</xdr:rowOff>
    </xdr:to>
    <xdr:sp fLocksText="0">
      <xdr:nvSpPr>
        <xdr:cNvPr id="4" name="TextBox 6"/>
        <xdr:cNvSpPr txBox="1">
          <a:spLocks noChangeArrowheads="1"/>
        </xdr:cNvSpPr>
      </xdr:nvSpPr>
      <xdr:spPr>
        <a:xfrm>
          <a:off x="15668625" y="485775"/>
          <a:ext cx="2085975" cy="590550"/>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16
</a:t>
          </a:r>
          <a:r>
            <a:rPr lang="en-US" cap="none" sz="1600" b="0" i="0" u="none" baseline="0">
              <a:solidFill>
                <a:srgbClr val="FFFFFF"/>
              </a:solidFill>
              <a:latin typeface="Impact"/>
              <a:ea typeface="Impact"/>
              <a:cs typeface="Impact"/>
            </a:rPr>
            <a:t>13 - 15 APR'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49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819900"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820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029450"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820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466725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153275" y="485775"/>
          <a:ext cx="1562100" cy="581025"/>
        </a:xfrm>
        <a:prstGeom prst="rect">
          <a:avLst/>
        </a:prstGeom>
        <a:no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16</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13 - 15 APR'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6"/>
  <sheetViews>
    <sheetView tabSelected="1" zoomScale="75" zoomScaleNormal="75" workbookViewId="0" topLeftCell="A1">
      <selection activeCell="A9" sqref="A9"/>
    </sheetView>
  </sheetViews>
  <sheetFormatPr defaultColWidth="9.140625" defaultRowHeight="12.75"/>
  <cols>
    <col min="1" max="1" width="3.28125" style="30" bestFit="1" customWidth="1"/>
    <col min="2" max="2" width="39.140625" style="4" customWidth="1"/>
    <col min="3" max="3" width="9.7109375" style="68" customWidth="1"/>
    <col min="4" max="4" width="13.8515625" style="3" customWidth="1"/>
    <col min="5" max="5" width="20.7109375" style="3" customWidth="1"/>
    <col min="6" max="6" width="7.140625" style="5" bestFit="1" customWidth="1"/>
    <col min="7" max="7" width="8.7109375" style="5" customWidth="1"/>
    <col min="8" max="8" width="12.00390625" style="5" customWidth="1"/>
    <col min="9" max="9" width="10.421875" style="85" bestFit="1" customWidth="1"/>
    <col min="10" max="10" width="7.421875" style="95" customWidth="1"/>
    <col min="11" max="11" width="11.421875" style="85" bestFit="1" customWidth="1"/>
    <col min="12" max="12" width="8.140625" style="95" customWidth="1"/>
    <col min="13" max="13" width="11.421875" style="85" bestFit="1" customWidth="1"/>
    <col min="14" max="14" width="8.140625" style="95" customWidth="1"/>
    <col min="15" max="15" width="16.28125" style="89" customWidth="1"/>
    <col min="16" max="16" width="10.28125" style="102" customWidth="1"/>
    <col min="17" max="17" width="10.28125" style="95" customWidth="1"/>
    <col min="18" max="18" width="7.421875" style="16" customWidth="1"/>
    <col min="19" max="19" width="11.421875" style="92" bestFit="1" customWidth="1"/>
    <col min="20" max="20" width="10.00390625" style="3" customWidth="1"/>
    <col min="21" max="21" width="13.28125" style="85" bestFit="1" customWidth="1"/>
    <col min="22" max="22" width="11.00390625" style="95" customWidth="1"/>
    <col min="23" max="23" width="7.421875" style="16"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8"/>
      <c r="B1" s="78"/>
      <c r="C1" s="26"/>
      <c r="D1" s="120"/>
      <c r="E1" s="120"/>
      <c r="F1" s="24"/>
      <c r="G1" s="24"/>
      <c r="H1" s="24"/>
      <c r="I1" s="23"/>
      <c r="J1" s="22"/>
      <c r="K1" s="86"/>
      <c r="L1" s="21"/>
      <c r="M1" s="19"/>
      <c r="N1" s="18"/>
      <c r="O1" s="99"/>
      <c r="P1" s="100"/>
      <c r="Q1" s="96"/>
      <c r="R1" s="98"/>
      <c r="S1" s="90"/>
      <c r="U1" s="90"/>
      <c r="V1" s="96"/>
      <c r="W1" s="98"/>
    </row>
    <row r="2" spans="1:23" s="2" customFormat="1" ht="27.75" thickBot="1">
      <c r="A2" s="199" t="s">
        <v>5</v>
      </c>
      <c r="B2" s="200"/>
      <c r="C2" s="200"/>
      <c r="D2" s="200"/>
      <c r="E2" s="200"/>
      <c r="F2" s="200"/>
      <c r="G2" s="200"/>
      <c r="H2" s="200"/>
      <c r="I2" s="200"/>
      <c r="J2" s="200"/>
      <c r="K2" s="200"/>
      <c r="L2" s="200"/>
      <c r="M2" s="200"/>
      <c r="N2" s="200"/>
      <c r="O2" s="200"/>
      <c r="P2" s="200"/>
      <c r="Q2" s="200"/>
      <c r="R2" s="200"/>
      <c r="S2" s="200"/>
      <c r="T2" s="200"/>
      <c r="U2" s="200"/>
      <c r="V2" s="200"/>
      <c r="W2" s="200"/>
    </row>
    <row r="3" spans="1:23" s="29" customFormat="1" ht="16.5" customHeight="1">
      <c r="A3" s="31"/>
      <c r="B3" s="203" t="s">
        <v>15</v>
      </c>
      <c r="C3" s="205" t="s">
        <v>27</v>
      </c>
      <c r="D3" s="195" t="s">
        <v>16</v>
      </c>
      <c r="E3" s="195" t="s">
        <v>42</v>
      </c>
      <c r="F3" s="195" t="s">
        <v>28</v>
      </c>
      <c r="G3" s="195" t="s">
        <v>29</v>
      </c>
      <c r="H3" s="195" t="s">
        <v>30</v>
      </c>
      <c r="I3" s="197" t="s">
        <v>17</v>
      </c>
      <c r="J3" s="197"/>
      <c r="K3" s="197" t="s">
        <v>18</v>
      </c>
      <c r="L3" s="197"/>
      <c r="M3" s="197" t="s">
        <v>19</v>
      </c>
      <c r="N3" s="197"/>
      <c r="O3" s="198" t="s">
        <v>31</v>
      </c>
      <c r="P3" s="198"/>
      <c r="Q3" s="198"/>
      <c r="R3" s="198"/>
      <c r="S3" s="197" t="s">
        <v>32</v>
      </c>
      <c r="T3" s="197"/>
      <c r="U3" s="198" t="s">
        <v>33</v>
      </c>
      <c r="V3" s="198"/>
      <c r="W3" s="202"/>
    </row>
    <row r="4" spans="1:23" s="29" customFormat="1" ht="37.5" customHeight="1" thickBot="1">
      <c r="A4" s="61"/>
      <c r="B4" s="204"/>
      <c r="C4" s="194"/>
      <c r="D4" s="196"/>
      <c r="E4" s="196"/>
      <c r="F4" s="201"/>
      <c r="G4" s="201"/>
      <c r="H4" s="201"/>
      <c r="I4" s="81" t="s">
        <v>26</v>
      </c>
      <c r="J4" s="64" t="s">
        <v>21</v>
      </c>
      <c r="K4" s="81" t="s">
        <v>26</v>
      </c>
      <c r="L4" s="64" t="s">
        <v>21</v>
      </c>
      <c r="M4" s="81" t="s">
        <v>26</v>
      </c>
      <c r="N4" s="64" t="s">
        <v>21</v>
      </c>
      <c r="O4" s="87" t="s">
        <v>26</v>
      </c>
      <c r="P4" s="97" t="s">
        <v>21</v>
      </c>
      <c r="Q4" s="97" t="s">
        <v>34</v>
      </c>
      <c r="R4" s="63" t="s">
        <v>35</v>
      </c>
      <c r="S4" s="81" t="s">
        <v>26</v>
      </c>
      <c r="T4" s="62" t="s">
        <v>20</v>
      </c>
      <c r="U4" s="81" t="s">
        <v>26</v>
      </c>
      <c r="V4" s="64" t="s">
        <v>21</v>
      </c>
      <c r="W4" s="65" t="s">
        <v>35</v>
      </c>
    </row>
    <row r="5" spans="1:23" s="29" customFormat="1" ht="15">
      <c r="A5" s="53">
        <v>1</v>
      </c>
      <c r="B5" s="116" t="s">
        <v>109</v>
      </c>
      <c r="C5" s="106">
        <v>39185</v>
      </c>
      <c r="D5" s="147" t="s">
        <v>13</v>
      </c>
      <c r="E5" s="147" t="s">
        <v>110</v>
      </c>
      <c r="F5" s="118">
        <v>111</v>
      </c>
      <c r="G5" s="118">
        <v>111</v>
      </c>
      <c r="H5" s="118">
        <v>1</v>
      </c>
      <c r="I5" s="148">
        <v>63564.5</v>
      </c>
      <c r="J5" s="149">
        <v>8017</v>
      </c>
      <c r="K5" s="148">
        <v>121592.5</v>
      </c>
      <c r="L5" s="149">
        <v>14177</v>
      </c>
      <c r="M5" s="148">
        <v>133554</v>
      </c>
      <c r="N5" s="149">
        <v>15792</v>
      </c>
      <c r="O5" s="150">
        <f>I5+K5+M5</f>
        <v>318711</v>
      </c>
      <c r="P5" s="151">
        <f>J5+L5+N5</f>
        <v>37986</v>
      </c>
      <c r="Q5" s="152">
        <f>IF(O5&lt;&gt;0,P5/G5,"")</f>
        <v>342.2162162162162</v>
      </c>
      <c r="R5" s="153">
        <f>IF(O5&lt;&gt;0,O5/P5,"")</f>
        <v>8.390222713631339</v>
      </c>
      <c r="S5" s="148"/>
      <c r="T5" s="154">
        <f aca="true" t="shared" si="0" ref="T5:T36">IF(S5&lt;&gt;0,-(S5-O5)/S5,"")</f>
      </c>
      <c r="U5" s="150">
        <f>318711+0</f>
        <v>318711</v>
      </c>
      <c r="V5" s="155">
        <f>37986+0</f>
        <v>37986</v>
      </c>
      <c r="W5" s="156">
        <f>IF(U5&lt;&gt;0,U5/V5,"")</f>
        <v>8.390222713631339</v>
      </c>
    </row>
    <row r="6" spans="1:23" s="29" customFormat="1" ht="15">
      <c r="A6" s="53">
        <v>2</v>
      </c>
      <c r="B6" s="108" t="s">
        <v>89</v>
      </c>
      <c r="C6" s="59">
        <v>39178</v>
      </c>
      <c r="D6" s="123" t="s">
        <v>59</v>
      </c>
      <c r="E6" s="123" t="s">
        <v>90</v>
      </c>
      <c r="F6" s="124">
        <v>55</v>
      </c>
      <c r="G6" s="124">
        <v>55</v>
      </c>
      <c r="H6" s="124">
        <v>2</v>
      </c>
      <c r="I6" s="125">
        <v>54718</v>
      </c>
      <c r="J6" s="126">
        <v>5674</v>
      </c>
      <c r="K6" s="125">
        <v>82323</v>
      </c>
      <c r="L6" s="126">
        <v>8323</v>
      </c>
      <c r="M6" s="125">
        <v>89509</v>
      </c>
      <c r="N6" s="126">
        <v>9169</v>
      </c>
      <c r="O6" s="127">
        <f>+I6+K6+M6</f>
        <v>226550</v>
      </c>
      <c r="P6" s="128">
        <f>+J6+L6+N6</f>
        <v>23166</v>
      </c>
      <c r="Q6" s="133">
        <f>+P6/G6</f>
        <v>421.2</v>
      </c>
      <c r="R6" s="134">
        <f>+O6/P6</f>
        <v>9.779418112751445</v>
      </c>
      <c r="S6" s="125">
        <v>396199</v>
      </c>
      <c r="T6" s="131">
        <f t="shared" si="0"/>
        <v>-0.4281913886708447</v>
      </c>
      <c r="U6" s="125">
        <v>891108</v>
      </c>
      <c r="V6" s="126">
        <v>96682</v>
      </c>
      <c r="W6" s="119">
        <f>U6/V6</f>
        <v>9.216896630189694</v>
      </c>
    </row>
    <row r="7" spans="1:24" s="6" customFormat="1" ht="18">
      <c r="A7" s="54">
        <v>3</v>
      </c>
      <c r="B7" s="185" t="s">
        <v>111</v>
      </c>
      <c r="C7" s="186">
        <v>39185</v>
      </c>
      <c r="D7" s="187" t="s">
        <v>24</v>
      </c>
      <c r="E7" s="187" t="s">
        <v>7</v>
      </c>
      <c r="F7" s="188">
        <v>55</v>
      </c>
      <c r="G7" s="188">
        <v>56</v>
      </c>
      <c r="H7" s="188">
        <v>1</v>
      </c>
      <c r="I7" s="189">
        <v>39485</v>
      </c>
      <c r="J7" s="190">
        <v>4243</v>
      </c>
      <c r="K7" s="189">
        <v>80427</v>
      </c>
      <c r="L7" s="190">
        <v>8181</v>
      </c>
      <c r="M7" s="189">
        <v>80571</v>
      </c>
      <c r="N7" s="190">
        <v>8405</v>
      </c>
      <c r="O7" s="189">
        <f>+M7+K7+I7</f>
        <v>200483</v>
      </c>
      <c r="P7" s="190">
        <f>+N7+L7+J7</f>
        <v>20829</v>
      </c>
      <c r="Q7" s="190">
        <f>+P7/G7</f>
        <v>371.94642857142856</v>
      </c>
      <c r="R7" s="191">
        <f>+O7/P7</f>
        <v>9.625186038696048</v>
      </c>
      <c r="S7" s="189"/>
      <c r="T7" s="192">
        <f t="shared" si="0"/>
      </c>
      <c r="U7" s="189">
        <v>200483</v>
      </c>
      <c r="V7" s="190">
        <v>20829</v>
      </c>
      <c r="W7" s="193">
        <f>+U7/V7</f>
        <v>9.625186038696048</v>
      </c>
      <c r="X7" s="7"/>
    </row>
    <row r="8" spans="1:24" s="6" customFormat="1" ht="18">
      <c r="A8" s="105">
        <v>4</v>
      </c>
      <c r="B8" s="176" t="s">
        <v>112</v>
      </c>
      <c r="C8" s="177">
        <v>39185</v>
      </c>
      <c r="D8" s="178" t="s">
        <v>72</v>
      </c>
      <c r="E8" s="178" t="s">
        <v>113</v>
      </c>
      <c r="F8" s="179">
        <v>99</v>
      </c>
      <c r="G8" s="179">
        <v>103</v>
      </c>
      <c r="H8" s="179">
        <v>1</v>
      </c>
      <c r="I8" s="180">
        <v>35768.5</v>
      </c>
      <c r="J8" s="181">
        <v>4251</v>
      </c>
      <c r="K8" s="180">
        <v>64764</v>
      </c>
      <c r="L8" s="181">
        <v>7278</v>
      </c>
      <c r="M8" s="180">
        <v>77513</v>
      </c>
      <c r="N8" s="181">
        <v>8804</v>
      </c>
      <c r="O8" s="180">
        <f>I8+K8+M8</f>
        <v>178045.5</v>
      </c>
      <c r="P8" s="181">
        <f>J8+L8+N8</f>
        <v>20333</v>
      </c>
      <c r="Q8" s="181">
        <f>+P8/G8</f>
        <v>197.40776699029126</v>
      </c>
      <c r="R8" s="182">
        <f>+O8/P8</f>
        <v>8.75647961441991</v>
      </c>
      <c r="S8" s="180"/>
      <c r="T8" s="183">
        <f t="shared" si="0"/>
      </c>
      <c r="U8" s="180">
        <v>178045.5</v>
      </c>
      <c r="V8" s="181">
        <v>20333</v>
      </c>
      <c r="W8" s="184">
        <f>U8/V8</f>
        <v>8.75647961441991</v>
      </c>
      <c r="X8" s="7"/>
    </row>
    <row r="9" spans="1:24" s="6" customFormat="1" ht="18">
      <c r="A9" s="52">
        <v>5</v>
      </c>
      <c r="B9" s="108" t="s">
        <v>71</v>
      </c>
      <c r="C9" s="59">
        <v>39157</v>
      </c>
      <c r="D9" s="137" t="s">
        <v>72</v>
      </c>
      <c r="E9" s="137" t="s">
        <v>73</v>
      </c>
      <c r="F9" s="138">
        <v>91</v>
      </c>
      <c r="G9" s="138">
        <v>92</v>
      </c>
      <c r="H9" s="138">
        <v>5</v>
      </c>
      <c r="I9" s="139">
        <v>24348.5</v>
      </c>
      <c r="J9" s="140">
        <v>3558</v>
      </c>
      <c r="K9" s="139">
        <v>52332</v>
      </c>
      <c r="L9" s="140">
        <v>7183</v>
      </c>
      <c r="M9" s="139">
        <v>65825</v>
      </c>
      <c r="N9" s="140">
        <v>8801</v>
      </c>
      <c r="O9" s="139">
        <f>I9+K9+M9</f>
        <v>142505.5</v>
      </c>
      <c r="P9" s="140">
        <f>J9+L9+N9</f>
        <v>19542</v>
      </c>
      <c r="Q9" s="140">
        <f>+P9/G9</f>
        <v>212.41304347826087</v>
      </c>
      <c r="R9" s="141">
        <f>+O9/P9</f>
        <v>7.292267935728175</v>
      </c>
      <c r="S9" s="139">
        <v>280465</v>
      </c>
      <c r="T9" s="131">
        <f t="shared" si="0"/>
        <v>-0.49189560194676696</v>
      </c>
      <c r="U9" s="139">
        <v>3360335</v>
      </c>
      <c r="V9" s="140">
        <v>429963</v>
      </c>
      <c r="W9" s="158">
        <f>U9/V9</f>
        <v>7.815405046480744</v>
      </c>
      <c r="X9" s="7"/>
    </row>
    <row r="10" spans="1:25" s="9" customFormat="1" ht="18">
      <c r="A10" s="53">
        <v>6</v>
      </c>
      <c r="B10" s="108">
        <v>300</v>
      </c>
      <c r="C10" s="59">
        <v>39157</v>
      </c>
      <c r="D10" s="123" t="s">
        <v>22</v>
      </c>
      <c r="E10" s="123" t="s">
        <v>23</v>
      </c>
      <c r="F10" s="124">
        <v>112</v>
      </c>
      <c r="G10" s="124">
        <v>105</v>
      </c>
      <c r="H10" s="124">
        <v>5</v>
      </c>
      <c r="I10" s="125">
        <v>29411</v>
      </c>
      <c r="J10" s="126">
        <v>4632</v>
      </c>
      <c r="K10" s="125">
        <v>49871</v>
      </c>
      <c r="L10" s="126">
        <v>7423</v>
      </c>
      <c r="M10" s="125">
        <v>57147</v>
      </c>
      <c r="N10" s="126">
        <v>8084</v>
      </c>
      <c r="O10" s="127">
        <f>+I10+K10+M10</f>
        <v>136429</v>
      </c>
      <c r="P10" s="128">
        <f>+J10+L10+N10</f>
        <v>20139</v>
      </c>
      <c r="Q10" s="129">
        <f>IF(O10&lt;&gt;0,P10/G10,"")</f>
        <v>191.8</v>
      </c>
      <c r="R10" s="130">
        <f>IF(O10&lt;&gt;0,O10/P10,"")</f>
        <v>6.774368141417151</v>
      </c>
      <c r="S10" s="125">
        <v>245748</v>
      </c>
      <c r="T10" s="131">
        <f t="shared" si="0"/>
        <v>-0.444841870534043</v>
      </c>
      <c r="U10" s="125">
        <v>6111562</v>
      </c>
      <c r="V10" s="126">
        <v>755219</v>
      </c>
      <c r="W10" s="159">
        <f>U10/V10</f>
        <v>8.092436763375922</v>
      </c>
      <c r="Y10" s="8"/>
    </row>
    <row r="11" spans="1:24" s="10" customFormat="1" ht="18">
      <c r="A11" s="52">
        <v>7</v>
      </c>
      <c r="B11" s="109" t="s">
        <v>83</v>
      </c>
      <c r="C11" s="58">
        <v>39171</v>
      </c>
      <c r="D11" s="135" t="s">
        <v>24</v>
      </c>
      <c r="E11" s="135" t="s">
        <v>39</v>
      </c>
      <c r="F11" s="60">
        <v>88</v>
      </c>
      <c r="G11" s="60">
        <v>86</v>
      </c>
      <c r="H11" s="60">
        <v>3</v>
      </c>
      <c r="I11" s="136">
        <v>19447</v>
      </c>
      <c r="J11" s="133">
        <v>2942</v>
      </c>
      <c r="K11" s="136">
        <v>56523</v>
      </c>
      <c r="L11" s="133">
        <v>6642</v>
      </c>
      <c r="M11" s="136">
        <v>58260</v>
      </c>
      <c r="N11" s="133">
        <v>6723</v>
      </c>
      <c r="O11" s="136">
        <f>+M11+K11+I11</f>
        <v>134230</v>
      </c>
      <c r="P11" s="133">
        <f>+N11+L11+J11</f>
        <v>16307</v>
      </c>
      <c r="Q11" s="133">
        <f>+P11/G11</f>
        <v>189.61627906976744</v>
      </c>
      <c r="R11" s="134">
        <f>+O11/P11</f>
        <v>8.23143435334519</v>
      </c>
      <c r="S11" s="136">
        <v>197538</v>
      </c>
      <c r="T11" s="131">
        <f t="shared" si="0"/>
        <v>-0.3204851724731444</v>
      </c>
      <c r="U11" s="136">
        <v>849383</v>
      </c>
      <c r="V11" s="133">
        <v>103150</v>
      </c>
      <c r="W11" s="157">
        <f>+U11/V11</f>
        <v>8.234444983034416</v>
      </c>
      <c r="X11" s="8"/>
    </row>
    <row r="12" spans="1:24" s="10" customFormat="1" ht="18">
      <c r="A12" s="53">
        <v>8</v>
      </c>
      <c r="B12" s="109" t="s">
        <v>114</v>
      </c>
      <c r="C12" s="58">
        <v>39185</v>
      </c>
      <c r="D12" s="135" t="s">
        <v>43</v>
      </c>
      <c r="E12" s="135" t="s">
        <v>12</v>
      </c>
      <c r="F12" s="60">
        <v>42</v>
      </c>
      <c r="G12" s="60">
        <v>42</v>
      </c>
      <c r="H12" s="60">
        <v>1</v>
      </c>
      <c r="I12" s="136">
        <v>24236</v>
      </c>
      <c r="J12" s="133">
        <v>2232</v>
      </c>
      <c r="K12" s="136">
        <v>44142.5</v>
      </c>
      <c r="L12" s="133">
        <v>3884</v>
      </c>
      <c r="M12" s="136">
        <v>52546.5</v>
      </c>
      <c r="N12" s="133">
        <v>4766</v>
      </c>
      <c r="O12" s="136">
        <f>SUM(I12+K12+M12)</f>
        <v>120925</v>
      </c>
      <c r="P12" s="133">
        <f>SUM(J12+L12+N12)</f>
        <v>10882</v>
      </c>
      <c r="Q12" s="133">
        <f>+P12/G12</f>
        <v>259.0952380952381</v>
      </c>
      <c r="R12" s="134">
        <f>+O12/P12</f>
        <v>11.112387428781474</v>
      </c>
      <c r="S12" s="136"/>
      <c r="T12" s="131">
        <f t="shared" si="0"/>
      </c>
      <c r="U12" s="136">
        <v>120925</v>
      </c>
      <c r="V12" s="133">
        <v>10882</v>
      </c>
      <c r="W12" s="160">
        <f>U12/V12</f>
        <v>11.112387428781474</v>
      </c>
      <c r="X12" s="11"/>
    </row>
    <row r="13" spans="1:24" s="10" customFormat="1" ht="18">
      <c r="A13" s="52">
        <v>9</v>
      </c>
      <c r="B13" s="108" t="s">
        <v>101</v>
      </c>
      <c r="C13" s="59">
        <v>39178</v>
      </c>
      <c r="D13" s="123" t="s">
        <v>22</v>
      </c>
      <c r="E13" s="123" t="s">
        <v>102</v>
      </c>
      <c r="F13" s="124">
        <v>34</v>
      </c>
      <c r="G13" s="124">
        <v>34</v>
      </c>
      <c r="H13" s="124">
        <v>2</v>
      </c>
      <c r="I13" s="125">
        <v>19260</v>
      </c>
      <c r="J13" s="126">
        <v>1833</v>
      </c>
      <c r="K13" s="125">
        <v>28753</v>
      </c>
      <c r="L13" s="126">
        <v>2573</v>
      </c>
      <c r="M13" s="125">
        <v>29697</v>
      </c>
      <c r="N13" s="126">
        <v>2722</v>
      </c>
      <c r="O13" s="127">
        <f>+I13+K13+M13</f>
        <v>77710</v>
      </c>
      <c r="P13" s="128">
        <f>+J13+L13+N13</f>
        <v>7128</v>
      </c>
      <c r="Q13" s="129">
        <f>IF(O13&lt;&gt;0,P13/G13,"")</f>
        <v>209.64705882352942</v>
      </c>
      <c r="R13" s="130">
        <f>IF(O13&lt;&gt;0,O13/P13,"")</f>
        <v>10.902076318742985</v>
      </c>
      <c r="S13" s="125">
        <v>135453</v>
      </c>
      <c r="T13" s="131">
        <f t="shared" si="0"/>
        <v>-0.4262954678006393</v>
      </c>
      <c r="U13" s="125">
        <v>300906</v>
      </c>
      <c r="V13" s="126">
        <v>28896</v>
      </c>
      <c r="W13" s="159">
        <f>U13/V13</f>
        <v>10.413413621262459</v>
      </c>
      <c r="X13" s="8"/>
    </row>
    <row r="14" spans="1:24" s="10" customFormat="1" ht="18">
      <c r="A14" s="53">
        <v>10</v>
      </c>
      <c r="B14" s="109" t="s">
        <v>79</v>
      </c>
      <c r="C14" s="58">
        <v>39164</v>
      </c>
      <c r="D14" s="135" t="s">
        <v>8</v>
      </c>
      <c r="E14" s="135" t="s">
        <v>85</v>
      </c>
      <c r="F14" s="60">
        <v>36</v>
      </c>
      <c r="G14" s="60">
        <v>36</v>
      </c>
      <c r="H14" s="60">
        <v>4</v>
      </c>
      <c r="I14" s="136">
        <v>12954.5</v>
      </c>
      <c r="J14" s="133">
        <v>1675</v>
      </c>
      <c r="K14" s="136">
        <v>26410.5</v>
      </c>
      <c r="L14" s="133">
        <v>3376</v>
      </c>
      <c r="M14" s="136">
        <v>30811.5</v>
      </c>
      <c r="N14" s="133">
        <v>4039</v>
      </c>
      <c r="O14" s="136">
        <f aca="true" t="shared" si="1" ref="O14:P17">I14+K14+M14</f>
        <v>70176.5</v>
      </c>
      <c r="P14" s="133">
        <f t="shared" si="1"/>
        <v>9090</v>
      </c>
      <c r="Q14" s="132">
        <f>P14/G14</f>
        <v>252.5</v>
      </c>
      <c r="R14" s="142">
        <f>O14/P14</f>
        <v>7.72018701870187</v>
      </c>
      <c r="S14" s="136">
        <v>118045.5</v>
      </c>
      <c r="T14" s="131">
        <f t="shared" si="0"/>
        <v>-0.4055131284123495</v>
      </c>
      <c r="U14" s="136">
        <v>1086525</v>
      </c>
      <c r="V14" s="133">
        <v>120723</v>
      </c>
      <c r="W14" s="160">
        <f>U14/V14</f>
        <v>9.000149101662483</v>
      </c>
      <c r="X14" s="8"/>
    </row>
    <row r="15" spans="1:24" s="10" customFormat="1" ht="18">
      <c r="A15" s="52">
        <v>11</v>
      </c>
      <c r="B15" s="109" t="s">
        <v>115</v>
      </c>
      <c r="C15" s="58">
        <v>39185</v>
      </c>
      <c r="D15" s="135" t="s">
        <v>8</v>
      </c>
      <c r="E15" s="135" t="s">
        <v>116</v>
      </c>
      <c r="F15" s="60">
        <v>32</v>
      </c>
      <c r="G15" s="60">
        <v>32</v>
      </c>
      <c r="H15" s="60">
        <v>1</v>
      </c>
      <c r="I15" s="136">
        <v>11033</v>
      </c>
      <c r="J15" s="133">
        <v>1130</v>
      </c>
      <c r="K15" s="136">
        <v>23177.5</v>
      </c>
      <c r="L15" s="133">
        <v>2218</v>
      </c>
      <c r="M15" s="136">
        <v>26117</v>
      </c>
      <c r="N15" s="133">
        <v>2518</v>
      </c>
      <c r="O15" s="136">
        <f t="shared" si="1"/>
        <v>60327.5</v>
      </c>
      <c r="P15" s="133">
        <f t="shared" si="1"/>
        <v>5866</v>
      </c>
      <c r="Q15" s="132">
        <f>P15/G15</f>
        <v>183.3125</v>
      </c>
      <c r="R15" s="142">
        <f>O15/P15</f>
        <v>10.284265257415615</v>
      </c>
      <c r="S15" s="136"/>
      <c r="T15" s="131">
        <f t="shared" si="0"/>
      </c>
      <c r="U15" s="143">
        <v>60327.5</v>
      </c>
      <c r="V15" s="132">
        <v>5866</v>
      </c>
      <c r="W15" s="160">
        <f>U15/V15</f>
        <v>10.284265257415615</v>
      </c>
      <c r="X15" s="8"/>
    </row>
    <row r="16" spans="1:24" s="10" customFormat="1" ht="18">
      <c r="A16" s="53">
        <v>12</v>
      </c>
      <c r="B16" s="108" t="s">
        <v>84</v>
      </c>
      <c r="C16" s="59">
        <v>39164</v>
      </c>
      <c r="D16" s="123" t="s">
        <v>13</v>
      </c>
      <c r="E16" s="123" t="s">
        <v>78</v>
      </c>
      <c r="F16" s="124">
        <v>91</v>
      </c>
      <c r="G16" s="124">
        <v>91</v>
      </c>
      <c r="H16" s="124">
        <v>4</v>
      </c>
      <c r="I16" s="125">
        <v>5741</v>
      </c>
      <c r="J16" s="126">
        <v>1013</v>
      </c>
      <c r="K16" s="125">
        <v>21329</v>
      </c>
      <c r="L16" s="126">
        <v>3275</v>
      </c>
      <c r="M16" s="125">
        <v>24058.5</v>
      </c>
      <c r="N16" s="126">
        <v>3650</v>
      </c>
      <c r="O16" s="127">
        <f t="shared" si="1"/>
        <v>51128.5</v>
      </c>
      <c r="P16" s="128">
        <f t="shared" si="1"/>
        <v>7938</v>
      </c>
      <c r="Q16" s="129">
        <f>IF(O16&lt;&gt;0,P16/G16,"")</f>
        <v>87.23076923076923</v>
      </c>
      <c r="R16" s="130">
        <f>IF(O16&lt;&gt;0,O16/P16,"")</f>
        <v>6.440980095742001</v>
      </c>
      <c r="S16" s="125">
        <v>135353.5</v>
      </c>
      <c r="T16" s="131">
        <f t="shared" si="0"/>
        <v>-0.6222594908886729</v>
      </c>
      <c r="U16" s="127">
        <f>712448.5+409036+169662.5+51128.5</f>
        <v>1342275.5</v>
      </c>
      <c r="V16" s="132">
        <f>87225+51382+22920+7938</f>
        <v>169465</v>
      </c>
      <c r="W16" s="119">
        <f>IF(U16&lt;&gt;0,U16/V16,"")</f>
        <v>7.9206650340778335</v>
      </c>
      <c r="X16" s="8"/>
    </row>
    <row r="17" spans="1:24" s="10" customFormat="1" ht="18">
      <c r="A17" s="52">
        <v>13</v>
      </c>
      <c r="B17" s="108" t="s">
        <v>74</v>
      </c>
      <c r="C17" s="59">
        <v>39150</v>
      </c>
      <c r="D17" s="137" t="s">
        <v>72</v>
      </c>
      <c r="E17" s="137" t="s">
        <v>117</v>
      </c>
      <c r="F17" s="138">
        <v>62</v>
      </c>
      <c r="G17" s="138">
        <v>61</v>
      </c>
      <c r="H17" s="138">
        <v>6</v>
      </c>
      <c r="I17" s="139">
        <v>6622.5</v>
      </c>
      <c r="J17" s="140">
        <v>1320</v>
      </c>
      <c r="K17" s="139">
        <v>12093</v>
      </c>
      <c r="L17" s="140">
        <v>2383</v>
      </c>
      <c r="M17" s="139">
        <v>12355.5</v>
      </c>
      <c r="N17" s="140">
        <v>2334</v>
      </c>
      <c r="O17" s="139">
        <f t="shared" si="1"/>
        <v>31071</v>
      </c>
      <c r="P17" s="140">
        <f t="shared" si="1"/>
        <v>6037</v>
      </c>
      <c r="Q17" s="140">
        <f>+P17/G17</f>
        <v>98.9672131147541</v>
      </c>
      <c r="R17" s="141">
        <f>+O17/P17</f>
        <v>5.146761636574458</v>
      </c>
      <c r="S17" s="139">
        <v>63602</v>
      </c>
      <c r="T17" s="131">
        <f t="shared" si="0"/>
        <v>-0.511477626489733</v>
      </c>
      <c r="U17" s="139">
        <v>1969658.5</v>
      </c>
      <c r="V17" s="140">
        <v>256552</v>
      </c>
      <c r="W17" s="158">
        <f aca="true" t="shared" si="2" ref="W17:W24">U17/V17</f>
        <v>7.677424069974118</v>
      </c>
      <c r="X17" s="8"/>
    </row>
    <row r="18" spans="1:24" s="10" customFormat="1" ht="18">
      <c r="A18" s="53">
        <v>14</v>
      </c>
      <c r="B18" s="108" t="s">
        <v>100</v>
      </c>
      <c r="C18" s="59">
        <v>39164</v>
      </c>
      <c r="D18" s="123" t="s">
        <v>22</v>
      </c>
      <c r="E18" s="123" t="s">
        <v>23</v>
      </c>
      <c r="F18" s="124">
        <v>67</v>
      </c>
      <c r="G18" s="124">
        <v>37</v>
      </c>
      <c r="H18" s="124">
        <v>4</v>
      </c>
      <c r="I18" s="125">
        <v>6964</v>
      </c>
      <c r="J18" s="126">
        <v>795</v>
      </c>
      <c r="K18" s="125">
        <v>12416</v>
      </c>
      <c r="L18" s="126">
        <v>1468</v>
      </c>
      <c r="M18" s="125">
        <v>10380</v>
      </c>
      <c r="N18" s="126">
        <v>1313</v>
      </c>
      <c r="O18" s="127">
        <f aca="true" t="shared" si="3" ref="O18:P22">+I18+K18+M18</f>
        <v>29760</v>
      </c>
      <c r="P18" s="128">
        <f t="shared" si="3"/>
        <v>3576</v>
      </c>
      <c r="Q18" s="129">
        <f>IF(O18&lt;&gt;0,P18/G18,"")</f>
        <v>96.64864864864865</v>
      </c>
      <c r="R18" s="130">
        <f>IF(O18&lt;&gt;0,O18/P18,"")</f>
        <v>8.322147651006711</v>
      </c>
      <c r="S18" s="125">
        <v>164492</v>
      </c>
      <c r="T18" s="131">
        <f t="shared" si="0"/>
        <v>-0.819079347323882</v>
      </c>
      <c r="U18" s="125">
        <v>1611387</v>
      </c>
      <c r="V18" s="126">
        <v>170775</v>
      </c>
      <c r="W18" s="159">
        <f t="shared" si="2"/>
        <v>9.435731225296443</v>
      </c>
      <c r="X18" s="8"/>
    </row>
    <row r="19" spans="1:24" s="10" customFormat="1" ht="18">
      <c r="A19" s="52">
        <v>15</v>
      </c>
      <c r="B19" s="108" t="s">
        <v>118</v>
      </c>
      <c r="C19" s="59">
        <v>39185</v>
      </c>
      <c r="D19" s="123" t="s">
        <v>22</v>
      </c>
      <c r="E19" s="123" t="s">
        <v>119</v>
      </c>
      <c r="F19" s="124">
        <v>18</v>
      </c>
      <c r="G19" s="124">
        <v>18</v>
      </c>
      <c r="H19" s="124">
        <v>1</v>
      </c>
      <c r="I19" s="125">
        <v>3025</v>
      </c>
      <c r="J19" s="126">
        <v>296</v>
      </c>
      <c r="K19" s="125">
        <v>7806</v>
      </c>
      <c r="L19" s="126">
        <v>748</v>
      </c>
      <c r="M19" s="125">
        <v>7664</v>
      </c>
      <c r="N19" s="126">
        <v>725</v>
      </c>
      <c r="O19" s="127">
        <f t="shared" si="3"/>
        <v>18495</v>
      </c>
      <c r="P19" s="128">
        <f t="shared" si="3"/>
        <v>1769</v>
      </c>
      <c r="Q19" s="129">
        <f>IF(O19&lt;&gt;0,P19/G19,"")</f>
        <v>98.27777777777777</v>
      </c>
      <c r="R19" s="130">
        <f>IF(O19&lt;&gt;0,O19/P19,"")</f>
        <v>10.455059355568117</v>
      </c>
      <c r="S19" s="125"/>
      <c r="T19" s="131">
        <f t="shared" si="0"/>
      </c>
      <c r="U19" s="125">
        <v>18495</v>
      </c>
      <c r="V19" s="126">
        <v>1769</v>
      </c>
      <c r="W19" s="159">
        <f t="shared" si="2"/>
        <v>10.455059355568117</v>
      </c>
      <c r="X19" s="8"/>
    </row>
    <row r="20" spans="1:24" s="10" customFormat="1" ht="18">
      <c r="A20" s="53">
        <v>16</v>
      </c>
      <c r="B20" s="108" t="s">
        <v>103</v>
      </c>
      <c r="C20" s="59">
        <v>39171</v>
      </c>
      <c r="D20" s="123" t="s">
        <v>22</v>
      </c>
      <c r="E20" s="123" t="s">
        <v>104</v>
      </c>
      <c r="F20" s="124">
        <v>68</v>
      </c>
      <c r="G20" s="124">
        <v>37</v>
      </c>
      <c r="H20" s="124">
        <v>3</v>
      </c>
      <c r="I20" s="125">
        <v>2585</v>
      </c>
      <c r="J20" s="126">
        <v>367</v>
      </c>
      <c r="K20" s="125">
        <v>5257</v>
      </c>
      <c r="L20" s="126">
        <v>742</v>
      </c>
      <c r="M20" s="125">
        <v>6848</v>
      </c>
      <c r="N20" s="126">
        <v>963</v>
      </c>
      <c r="O20" s="127">
        <f t="shared" si="3"/>
        <v>14690</v>
      </c>
      <c r="P20" s="128">
        <f t="shared" si="3"/>
        <v>2072</v>
      </c>
      <c r="Q20" s="129">
        <f>IF(O20&lt;&gt;0,P20/G20,"")</f>
        <v>56</v>
      </c>
      <c r="R20" s="130">
        <f>IF(O20&lt;&gt;0,O20/P20,"")</f>
        <v>7.08976833976834</v>
      </c>
      <c r="S20" s="125">
        <v>55329</v>
      </c>
      <c r="T20" s="131">
        <f t="shared" si="0"/>
        <v>-0.7344972799074626</v>
      </c>
      <c r="U20" s="125">
        <v>381119</v>
      </c>
      <c r="V20" s="126">
        <v>48149</v>
      </c>
      <c r="W20" s="159">
        <f t="shared" si="2"/>
        <v>7.91540841969719</v>
      </c>
      <c r="X20" s="8"/>
    </row>
    <row r="21" spans="1:24" s="10" customFormat="1" ht="18">
      <c r="A21" s="52">
        <v>17</v>
      </c>
      <c r="B21" s="108" t="s">
        <v>86</v>
      </c>
      <c r="C21" s="59">
        <v>39171</v>
      </c>
      <c r="D21" s="123" t="s">
        <v>87</v>
      </c>
      <c r="E21" s="123" t="s">
        <v>87</v>
      </c>
      <c r="F21" s="124">
        <v>20</v>
      </c>
      <c r="G21" s="124">
        <v>16</v>
      </c>
      <c r="H21" s="124">
        <v>3</v>
      </c>
      <c r="I21" s="144">
        <v>2579</v>
      </c>
      <c r="J21" s="145">
        <v>315</v>
      </c>
      <c r="K21" s="144">
        <v>4489.5</v>
      </c>
      <c r="L21" s="145">
        <v>469</v>
      </c>
      <c r="M21" s="144">
        <v>4254.5</v>
      </c>
      <c r="N21" s="145">
        <v>480</v>
      </c>
      <c r="O21" s="144">
        <f t="shared" si="3"/>
        <v>11323</v>
      </c>
      <c r="P21" s="145">
        <f t="shared" si="3"/>
        <v>1264</v>
      </c>
      <c r="Q21" s="145">
        <f>IF(O21&lt;&gt;0,P21/G21,"")</f>
        <v>79</v>
      </c>
      <c r="R21" s="146">
        <f>IF(O21&lt;&gt;0,O21/P21,"")</f>
        <v>8.958069620253164</v>
      </c>
      <c r="S21" s="144">
        <v>31929.5</v>
      </c>
      <c r="T21" s="131">
        <f t="shared" si="0"/>
        <v>-0.6453749667235629</v>
      </c>
      <c r="U21" s="144">
        <v>210677</v>
      </c>
      <c r="V21" s="145">
        <v>20386</v>
      </c>
      <c r="W21" s="161">
        <f t="shared" si="2"/>
        <v>10.334396154223487</v>
      </c>
      <c r="X21" s="8"/>
    </row>
    <row r="22" spans="1:24" s="10" customFormat="1" ht="18">
      <c r="A22" s="53">
        <v>18</v>
      </c>
      <c r="B22" s="108" t="s">
        <v>105</v>
      </c>
      <c r="C22" s="59">
        <v>39143</v>
      </c>
      <c r="D22" s="123" t="s">
        <v>22</v>
      </c>
      <c r="E22" s="123" t="s">
        <v>14</v>
      </c>
      <c r="F22" s="124">
        <v>77</v>
      </c>
      <c r="G22" s="124">
        <v>15</v>
      </c>
      <c r="H22" s="124">
        <v>7</v>
      </c>
      <c r="I22" s="125">
        <v>2215</v>
      </c>
      <c r="J22" s="126">
        <v>428</v>
      </c>
      <c r="K22" s="125">
        <v>4350</v>
      </c>
      <c r="L22" s="126">
        <v>844</v>
      </c>
      <c r="M22" s="125">
        <v>3938</v>
      </c>
      <c r="N22" s="126">
        <v>738</v>
      </c>
      <c r="O22" s="127">
        <f t="shared" si="3"/>
        <v>10503</v>
      </c>
      <c r="P22" s="128">
        <f t="shared" si="3"/>
        <v>2010</v>
      </c>
      <c r="Q22" s="129">
        <f>IF(O22&lt;&gt;0,P22/G22,"")</f>
        <v>134</v>
      </c>
      <c r="R22" s="130">
        <f>IF(O22&lt;&gt;0,O22/P22,"")</f>
        <v>5.2253731343283585</v>
      </c>
      <c r="S22" s="125">
        <v>18362</v>
      </c>
      <c r="T22" s="131">
        <f t="shared" si="0"/>
        <v>-0.42800348545910033</v>
      </c>
      <c r="U22" s="125">
        <v>1989149</v>
      </c>
      <c r="V22" s="126">
        <v>247898</v>
      </c>
      <c r="W22" s="159">
        <f t="shared" si="2"/>
        <v>8.024062315952529</v>
      </c>
      <c r="X22" s="8"/>
    </row>
    <row r="23" spans="1:24" s="10" customFormat="1" ht="18">
      <c r="A23" s="52">
        <v>19</v>
      </c>
      <c r="B23" s="109" t="s">
        <v>95</v>
      </c>
      <c r="C23" s="58">
        <v>39178</v>
      </c>
      <c r="D23" s="135" t="s">
        <v>8</v>
      </c>
      <c r="E23" s="135" t="s">
        <v>38</v>
      </c>
      <c r="F23" s="60">
        <v>32</v>
      </c>
      <c r="G23" s="60">
        <v>30</v>
      </c>
      <c r="H23" s="60">
        <v>2</v>
      </c>
      <c r="I23" s="136">
        <v>1723</v>
      </c>
      <c r="J23" s="133">
        <v>293</v>
      </c>
      <c r="K23" s="136">
        <v>2884.5</v>
      </c>
      <c r="L23" s="133">
        <v>461</v>
      </c>
      <c r="M23" s="136">
        <v>4003.5</v>
      </c>
      <c r="N23" s="133">
        <v>629</v>
      </c>
      <c r="O23" s="136">
        <f>I23+K23+M23</f>
        <v>8611</v>
      </c>
      <c r="P23" s="133">
        <f>J23+L23+N23</f>
        <v>1383</v>
      </c>
      <c r="Q23" s="132">
        <f>P23/G23</f>
        <v>46.1</v>
      </c>
      <c r="R23" s="142">
        <f>O23/P23</f>
        <v>6.226319595083153</v>
      </c>
      <c r="S23" s="136">
        <v>20335</v>
      </c>
      <c r="T23" s="131">
        <f t="shared" si="0"/>
        <v>-0.5765429063191542</v>
      </c>
      <c r="U23" s="143">
        <v>44641.5</v>
      </c>
      <c r="V23" s="132">
        <v>7139</v>
      </c>
      <c r="W23" s="160">
        <f t="shared" si="2"/>
        <v>6.253186720829248</v>
      </c>
      <c r="X23" s="8"/>
    </row>
    <row r="24" spans="1:24" s="10" customFormat="1" ht="18">
      <c r="A24" s="53">
        <v>20</v>
      </c>
      <c r="B24" s="109" t="s">
        <v>65</v>
      </c>
      <c r="C24" s="58">
        <v>39143</v>
      </c>
      <c r="D24" s="135" t="s">
        <v>43</v>
      </c>
      <c r="E24" s="135" t="s">
        <v>12</v>
      </c>
      <c r="F24" s="60">
        <v>74</v>
      </c>
      <c r="G24" s="60">
        <v>30</v>
      </c>
      <c r="H24" s="60">
        <v>7</v>
      </c>
      <c r="I24" s="136">
        <v>1528.5</v>
      </c>
      <c r="J24" s="133">
        <v>306</v>
      </c>
      <c r="K24" s="136">
        <v>3431</v>
      </c>
      <c r="L24" s="133">
        <v>590</v>
      </c>
      <c r="M24" s="136">
        <v>3366</v>
      </c>
      <c r="N24" s="133">
        <v>591</v>
      </c>
      <c r="O24" s="136">
        <f>SUM(I24+K24+M24)</f>
        <v>8325.5</v>
      </c>
      <c r="P24" s="133">
        <f>SUM(J24+L24+N24)</f>
        <v>1487</v>
      </c>
      <c r="Q24" s="133">
        <f>+P24/G24</f>
        <v>49.56666666666667</v>
      </c>
      <c r="R24" s="134">
        <f>+O24/P24</f>
        <v>5.5988567585743105</v>
      </c>
      <c r="S24" s="136">
        <v>14387.5</v>
      </c>
      <c r="T24" s="131">
        <f t="shared" si="0"/>
        <v>-0.42133796698523024</v>
      </c>
      <c r="U24" s="136">
        <v>918734</v>
      </c>
      <c r="V24" s="133">
        <v>123317</v>
      </c>
      <c r="W24" s="160">
        <f t="shared" si="2"/>
        <v>7.450181240218299</v>
      </c>
      <c r="X24" s="8"/>
    </row>
    <row r="25" spans="1:24" s="10" customFormat="1" ht="18">
      <c r="A25" s="52">
        <v>21</v>
      </c>
      <c r="B25" s="109" t="s">
        <v>64</v>
      </c>
      <c r="C25" s="58">
        <v>39157</v>
      </c>
      <c r="D25" s="135" t="s">
        <v>24</v>
      </c>
      <c r="E25" s="135" t="s">
        <v>14</v>
      </c>
      <c r="F25" s="60">
        <v>69</v>
      </c>
      <c r="G25" s="60">
        <v>23</v>
      </c>
      <c r="H25" s="60">
        <v>5</v>
      </c>
      <c r="I25" s="136">
        <v>1232</v>
      </c>
      <c r="J25" s="133">
        <v>253</v>
      </c>
      <c r="K25" s="136">
        <v>3202</v>
      </c>
      <c r="L25" s="133">
        <v>649</v>
      </c>
      <c r="M25" s="136">
        <v>3169</v>
      </c>
      <c r="N25" s="133">
        <v>610</v>
      </c>
      <c r="O25" s="136">
        <f>+M25+K25+I25</f>
        <v>7603</v>
      </c>
      <c r="P25" s="133">
        <f>+N25+L25+J25</f>
        <v>1512</v>
      </c>
      <c r="Q25" s="133">
        <f>+P25/G25</f>
        <v>65.73913043478261</v>
      </c>
      <c r="R25" s="134">
        <f>+O25/P25</f>
        <v>5.0284391534391535</v>
      </c>
      <c r="S25" s="136">
        <v>15841</v>
      </c>
      <c r="T25" s="131">
        <f t="shared" si="0"/>
        <v>-0.5200429265829177</v>
      </c>
      <c r="U25" s="136">
        <v>540956</v>
      </c>
      <c r="V25" s="133">
        <v>66370</v>
      </c>
      <c r="W25" s="157">
        <f>+U25/V25</f>
        <v>8.150610215458792</v>
      </c>
      <c r="X25" s="8"/>
    </row>
    <row r="26" spans="1:25" s="10" customFormat="1" ht="18">
      <c r="A26" s="53">
        <v>22</v>
      </c>
      <c r="B26" s="109" t="s">
        <v>67</v>
      </c>
      <c r="C26" s="58">
        <v>39157</v>
      </c>
      <c r="D26" s="135" t="s">
        <v>43</v>
      </c>
      <c r="E26" s="135" t="s">
        <v>12</v>
      </c>
      <c r="F26" s="60">
        <v>30</v>
      </c>
      <c r="G26" s="60">
        <v>21</v>
      </c>
      <c r="H26" s="60">
        <v>5</v>
      </c>
      <c r="I26" s="136">
        <v>1268.5</v>
      </c>
      <c r="J26" s="133">
        <v>234</v>
      </c>
      <c r="K26" s="136">
        <v>2651</v>
      </c>
      <c r="L26" s="133">
        <v>440</v>
      </c>
      <c r="M26" s="136">
        <v>3524.5</v>
      </c>
      <c r="N26" s="133">
        <v>586</v>
      </c>
      <c r="O26" s="136">
        <f>SUM(I26+K26+M26)</f>
        <v>7444</v>
      </c>
      <c r="P26" s="133">
        <f>SUM(J26+L26+N26)</f>
        <v>1260</v>
      </c>
      <c r="Q26" s="133">
        <f>+P26/G26</f>
        <v>60</v>
      </c>
      <c r="R26" s="134">
        <f>+O26/P26</f>
        <v>5.907936507936508</v>
      </c>
      <c r="S26" s="136">
        <v>11163</v>
      </c>
      <c r="T26" s="131">
        <f t="shared" si="0"/>
        <v>-0.3331541700259787</v>
      </c>
      <c r="U26" s="136">
        <v>160553</v>
      </c>
      <c r="V26" s="133">
        <v>23315</v>
      </c>
      <c r="W26" s="160">
        <f aca="true" t="shared" si="4" ref="W26:W33">U26/V26</f>
        <v>6.886253484880978</v>
      </c>
      <c r="X26" s="8"/>
      <c r="Y26" s="8"/>
    </row>
    <row r="27" spans="1:25" s="10" customFormat="1" ht="18">
      <c r="A27" s="53">
        <v>23</v>
      </c>
      <c r="B27" s="108" t="s">
        <v>56</v>
      </c>
      <c r="C27" s="59">
        <v>39143</v>
      </c>
      <c r="D27" s="123" t="s">
        <v>22</v>
      </c>
      <c r="E27" s="123" t="s">
        <v>40</v>
      </c>
      <c r="F27" s="124">
        <v>54</v>
      </c>
      <c r="G27" s="124">
        <v>16</v>
      </c>
      <c r="H27" s="124">
        <v>7</v>
      </c>
      <c r="I27" s="125">
        <v>1173</v>
      </c>
      <c r="J27" s="126">
        <v>242</v>
      </c>
      <c r="K27" s="125">
        <v>3029</v>
      </c>
      <c r="L27" s="126">
        <v>661</v>
      </c>
      <c r="M27" s="125">
        <v>3078</v>
      </c>
      <c r="N27" s="126">
        <v>638</v>
      </c>
      <c r="O27" s="127">
        <f>+I27+K27+M27</f>
        <v>7280</v>
      </c>
      <c r="P27" s="128">
        <f>+J27+L27+N27</f>
        <v>1541</v>
      </c>
      <c r="Q27" s="129">
        <f>IF(O27&lt;&gt;0,P27/G27,"")</f>
        <v>96.3125</v>
      </c>
      <c r="R27" s="130">
        <f>IF(O27&lt;&gt;0,O27/P27,"")</f>
        <v>4.724205061648281</v>
      </c>
      <c r="S27" s="125">
        <v>6862</v>
      </c>
      <c r="T27" s="131">
        <f t="shared" si="0"/>
        <v>0.06091518507723696</v>
      </c>
      <c r="U27" s="125">
        <v>919403</v>
      </c>
      <c r="V27" s="126">
        <v>102638</v>
      </c>
      <c r="W27" s="159">
        <f t="shared" si="4"/>
        <v>8.957725208986925</v>
      </c>
      <c r="X27" s="8"/>
      <c r="Y27" s="8"/>
    </row>
    <row r="28" spans="1:25" s="10" customFormat="1" ht="18">
      <c r="A28" s="52">
        <v>24</v>
      </c>
      <c r="B28" s="108" t="s">
        <v>91</v>
      </c>
      <c r="C28" s="59">
        <v>39080</v>
      </c>
      <c r="D28" s="137" t="s">
        <v>72</v>
      </c>
      <c r="E28" s="137" t="s">
        <v>92</v>
      </c>
      <c r="F28" s="138">
        <v>97</v>
      </c>
      <c r="G28" s="138">
        <v>14</v>
      </c>
      <c r="H28" s="138">
        <v>13</v>
      </c>
      <c r="I28" s="139">
        <v>1545.5</v>
      </c>
      <c r="J28" s="140">
        <v>284</v>
      </c>
      <c r="K28" s="139">
        <v>2081.5</v>
      </c>
      <c r="L28" s="140">
        <v>349</v>
      </c>
      <c r="M28" s="139">
        <v>3179</v>
      </c>
      <c r="N28" s="140">
        <v>442</v>
      </c>
      <c r="O28" s="139">
        <f aca="true" t="shared" si="5" ref="O28:P30">I28+K28+M28</f>
        <v>6806</v>
      </c>
      <c r="P28" s="140">
        <f t="shared" si="5"/>
        <v>1075</v>
      </c>
      <c r="Q28" s="140">
        <f>+P28/G28</f>
        <v>76.78571428571429</v>
      </c>
      <c r="R28" s="141">
        <f>+O28/P28</f>
        <v>6.331162790697674</v>
      </c>
      <c r="S28" s="139">
        <v>33225</v>
      </c>
      <c r="T28" s="131">
        <f t="shared" si="0"/>
        <v>-0.7951542513167795</v>
      </c>
      <c r="U28" s="139">
        <v>3040457.5</v>
      </c>
      <c r="V28" s="140">
        <v>406694</v>
      </c>
      <c r="W28" s="158">
        <f t="shared" si="4"/>
        <v>7.476032348645419</v>
      </c>
      <c r="X28" s="8"/>
      <c r="Y28" s="8"/>
    </row>
    <row r="29" spans="1:25" s="10" customFormat="1" ht="18">
      <c r="A29" s="53">
        <v>25</v>
      </c>
      <c r="B29" s="109" t="s">
        <v>66</v>
      </c>
      <c r="C29" s="58">
        <v>39157</v>
      </c>
      <c r="D29" s="135" t="s">
        <v>8</v>
      </c>
      <c r="E29" s="135" t="s">
        <v>38</v>
      </c>
      <c r="F29" s="60">
        <v>40</v>
      </c>
      <c r="G29" s="60">
        <v>36</v>
      </c>
      <c r="H29" s="60">
        <v>5</v>
      </c>
      <c r="I29" s="136">
        <v>1244.5</v>
      </c>
      <c r="J29" s="133">
        <v>236</v>
      </c>
      <c r="K29" s="136">
        <v>2399</v>
      </c>
      <c r="L29" s="133">
        <v>439</v>
      </c>
      <c r="M29" s="136">
        <v>2625</v>
      </c>
      <c r="N29" s="133">
        <v>466</v>
      </c>
      <c r="O29" s="136">
        <f t="shared" si="5"/>
        <v>6268.5</v>
      </c>
      <c r="P29" s="133">
        <f t="shared" si="5"/>
        <v>1141</v>
      </c>
      <c r="Q29" s="132">
        <f>P29/G29</f>
        <v>31.694444444444443</v>
      </c>
      <c r="R29" s="142">
        <f>O29/P29</f>
        <v>5.493865030674846</v>
      </c>
      <c r="S29" s="136">
        <v>16124.5</v>
      </c>
      <c r="T29" s="131">
        <f t="shared" si="0"/>
        <v>-0.6112437594964185</v>
      </c>
      <c r="U29" s="143">
        <v>288389.5</v>
      </c>
      <c r="V29" s="132">
        <v>35707</v>
      </c>
      <c r="W29" s="160">
        <f t="shared" si="4"/>
        <v>8.076553616937856</v>
      </c>
      <c r="X29" s="8"/>
      <c r="Y29" s="8"/>
    </row>
    <row r="30" spans="1:25" s="10" customFormat="1" ht="18">
      <c r="A30" s="52">
        <v>26</v>
      </c>
      <c r="B30" s="162" t="s">
        <v>93</v>
      </c>
      <c r="C30" s="107">
        <v>39178</v>
      </c>
      <c r="D30" s="137" t="s">
        <v>25</v>
      </c>
      <c r="E30" s="137" t="s">
        <v>94</v>
      </c>
      <c r="F30" s="138">
        <v>20</v>
      </c>
      <c r="G30" s="138">
        <v>19</v>
      </c>
      <c r="H30" s="138">
        <v>2</v>
      </c>
      <c r="I30" s="139">
        <v>941</v>
      </c>
      <c r="J30" s="140">
        <v>118</v>
      </c>
      <c r="K30" s="139">
        <v>1674</v>
      </c>
      <c r="L30" s="140">
        <v>196</v>
      </c>
      <c r="M30" s="139">
        <v>2364</v>
      </c>
      <c r="N30" s="140">
        <v>281</v>
      </c>
      <c r="O30" s="139">
        <f t="shared" si="5"/>
        <v>4979</v>
      </c>
      <c r="P30" s="140">
        <f t="shared" si="5"/>
        <v>595</v>
      </c>
      <c r="Q30" s="140">
        <f>P30/G30</f>
        <v>31.31578947368421</v>
      </c>
      <c r="R30" s="141">
        <f>O30/P30</f>
        <v>8.368067226890757</v>
      </c>
      <c r="S30" s="139">
        <v>20523</v>
      </c>
      <c r="T30" s="131">
        <f t="shared" si="0"/>
        <v>-0.7573941431564586</v>
      </c>
      <c r="U30" s="139">
        <v>45038</v>
      </c>
      <c r="V30" s="140">
        <v>5095</v>
      </c>
      <c r="W30" s="158">
        <f t="shared" si="4"/>
        <v>8.8396467124632</v>
      </c>
      <c r="X30" s="8"/>
      <c r="Y30" s="8"/>
    </row>
    <row r="31" spans="1:25" s="10" customFormat="1" ht="18">
      <c r="A31" s="53">
        <v>27</v>
      </c>
      <c r="B31" s="108" t="s">
        <v>53</v>
      </c>
      <c r="C31" s="59">
        <v>39129</v>
      </c>
      <c r="D31" s="123" t="s">
        <v>22</v>
      </c>
      <c r="E31" s="123" t="s">
        <v>14</v>
      </c>
      <c r="F31" s="124">
        <v>22</v>
      </c>
      <c r="G31" s="124">
        <v>9</v>
      </c>
      <c r="H31" s="124">
        <v>9</v>
      </c>
      <c r="I31" s="125">
        <v>1004</v>
      </c>
      <c r="J31" s="126">
        <v>167</v>
      </c>
      <c r="K31" s="125">
        <v>1500</v>
      </c>
      <c r="L31" s="126">
        <v>243</v>
      </c>
      <c r="M31" s="125">
        <v>2242</v>
      </c>
      <c r="N31" s="126">
        <v>361</v>
      </c>
      <c r="O31" s="127">
        <f>+I31+K31+M31</f>
        <v>4746</v>
      </c>
      <c r="P31" s="128">
        <f>+J31+L31+N31</f>
        <v>771</v>
      </c>
      <c r="Q31" s="129">
        <f>IF(O31&lt;&gt;0,P31/G31,"")</f>
        <v>85.66666666666667</v>
      </c>
      <c r="R31" s="130">
        <f>IF(O31&lt;&gt;0,O31/P31,"")</f>
        <v>6.155642023346304</v>
      </c>
      <c r="S31" s="125">
        <v>4246</v>
      </c>
      <c r="T31" s="131">
        <f t="shared" si="0"/>
        <v>0.11775788977861516</v>
      </c>
      <c r="U31" s="125">
        <v>395447</v>
      </c>
      <c r="V31" s="126">
        <v>40480</v>
      </c>
      <c r="W31" s="159">
        <f t="shared" si="4"/>
        <v>9.768947628458498</v>
      </c>
      <c r="X31" s="8"/>
      <c r="Y31" s="8"/>
    </row>
    <row r="32" spans="1:25" s="10" customFormat="1" ht="18">
      <c r="A32" s="52">
        <v>28</v>
      </c>
      <c r="B32" s="162" t="s">
        <v>70</v>
      </c>
      <c r="C32" s="107">
        <v>39150</v>
      </c>
      <c r="D32" s="137" t="s">
        <v>25</v>
      </c>
      <c r="E32" s="137" t="s">
        <v>61</v>
      </c>
      <c r="F32" s="138">
        <v>10</v>
      </c>
      <c r="G32" s="138">
        <v>10</v>
      </c>
      <c r="H32" s="138">
        <v>6</v>
      </c>
      <c r="I32" s="139">
        <v>1074</v>
      </c>
      <c r="J32" s="140">
        <v>199</v>
      </c>
      <c r="K32" s="139">
        <v>1594</v>
      </c>
      <c r="L32" s="140">
        <v>265</v>
      </c>
      <c r="M32" s="139">
        <v>1855</v>
      </c>
      <c r="N32" s="140">
        <v>286</v>
      </c>
      <c r="O32" s="139">
        <f>I32+K32+M32</f>
        <v>4523</v>
      </c>
      <c r="P32" s="140">
        <f>J32+L32+N32</f>
        <v>750</v>
      </c>
      <c r="Q32" s="140">
        <f>P32/G32</f>
        <v>75</v>
      </c>
      <c r="R32" s="141">
        <f>O32/P32</f>
        <v>6.030666666666667</v>
      </c>
      <c r="S32" s="139">
        <v>7692</v>
      </c>
      <c r="T32" s="131">
        <f t="shared" si="0"/>
        <v>-0.4119864794591784</v>
      </c>
      <c r="U32" s="139">
        <v>177557</v>
      </c>
      <c r="V32" s="140">
        <v>19265</v>
      </c>
      <c r="W32" s="158">
        <f t="shared" si="4"/>
        <v>9.216558525824032</v>
      </c>
      <c r="X32" s="8"/>
      <c r="Y32" s="8"/>
    </row>
    <row r="33" spans="1:25" s="10" customFormat="1" ht="18">
      <c r="A33" s="53">
        <v>29</v>
      </c>
      <c r="B33" s="108" t="s">
        <v>120</v>
      </c>
      <c r="C33" s="59">
        <v>39150</v>
      </c>
      <c r="D33" s="123" t="s">
        <v>59</v>
      </c>
      <c r="E33" s="123" t="s">
        <v>41</v>
      </c>
      <c r="F33" s="124">
        <v>55</v>
      </c>
      <c r="G33" s="124">
        <v>15</v>
      </c>
      <c r="H33" s="124">
        <v>6</v>
      </c>
      <c r="I33" s="125">
        <v>1045</v>
      </c>
      <c r="J33" s="126">
        <v>172</v>
      </c>
      <c r="K33" s="125">
        <v>1727</v>
      </c>
      <c r="L33" s="126">
        <v>271</v>
      </c>
      <c r="M33" s="125">
        <v>1589</v>
      </c>
      <c r="N33" s="126">
        <v>253</v>
      </c>
      <c r="O33" s="127">
        <f>+I33+K33+M33</f>
        <v>4361</v>
      </c>
      <c r="P33" s="128">
        <f>+J33+L33+N33</f>
        <v>696</v>
      </c>
      <c r="Q33" s="133">
        <f>+P33/G33</f>
        <v>46.4</v>
      </c>
      <c r="R33" s="134">
        <f>+O33/P33</f>
        <v>6.265804597701149</v>
      </c>
      <c r="S33" s="125">
        <v>17217</v>
      </c>
      <c r="T33" s="131">
        <f t="shared" si="0"/>
        <v>-0.7467038392286693</v>
      </c>
      <c r="U33" s="125">
        <v>1061306</v>
      </c>
      <c r="V33" s="126">
        <v>115670</v>
      </c>
      <c r="W33" s="119">
        <f t="shared" si="4"/>
        <v>9.175291778334918</v>
      </c>
      <c r="X33" s="8"/>
      <c r="Y33" s="8"/>
    </row>
    <row r="34" spans="1:25" s="10" customFormat="1" ht="18">
      <c r="A34" s="53">
        <v>30</v>
      </c>
      <c r="B34" s="109" t="s">
        <v>47</v>
      </c>
      <c r="C34" s="59">
        <v>39129</v>
      </c>
      <c r="D34" s="135" t="s">
        <v>24</v>
      </c>
      <c r="E34" s="135" t="s">
        <v>121</v>
      </c>
      <c r="F34" s="60">
        <v>77</v>
      </c>
      <c r="G34" s="60">
        <v>11</v>
      </c>
      <c r="H34" s="60">
        <v>9</v>
      </c>
      <c r="I34" s="136">
        <v>465</v>
      </c>
      <c r="J34" s="133">
        <v>90</v>
      </c>
      <c r="K34" s="136">
        <v>1844</v>
      </c>
      <c r="L34" s="133">
        <v>373</v>
      </c>
      <c r="M34" s="136">
        <v>1663</v>
      </c>
      <c r="N34" s="133">
        <v>325</v>
      </c>
      <c r="O34" s="136">
        <f>+M34+K34+I34</f>
        <v>3972</v>
      </c>
      <c r="P34" s="133">
        <f>+N34+L34+J34</f>
        <v>788</v>
      </c>
      <c r="Q34" s="133">
        <f>+P34/G34</f>
        <v>71.63636363636364</v>
      </c>
      <c r="R34" s="134">
        <f>+O34/P34</f>
        <v>5.040609137055838</v>
      </c>
      <c r="S34" s="136">
        <v>3347</v>
      </c>
      <c r="T34" s="131">
        <f t="shared" si="0"/>
        <v>0.1867343890050792</v>
      </c>
      <c r="U34" s="136">
        <v>1541693</v>
      </c>
      <c r="V34" s="133">
        <v>196274</v>
      </c>
      <c r="W34" s="157">
        <f>+U34/V34</f>
        <v>7.854799922557241</v>
      </c>
      <c r="X34" s="8"/>
      <c r="Y34" s="8"/>
    </row>
    <row r="35" spans="1:25" s="10" customFormat="1" ht="18">
      <c r="A35" s="52">
        <v>31</v>
      </c>
      <c r="B35" s="109" t="s">
        <v>60</v>
      </c>
      <c r="C35" s="59">
        <v>39150</v>
      </c>
      <c r="D35" s="135" t="s">
        <v>24</v>
      </c>
      <c r="E35" s="135" t="s">
        <v>14</v>
      </c>
      <c r="F35" s="60">
        <v>54</v>
      </c>
      <c r="G35" s="60">
        <v>8</v>
      </c>
      <c r="H35" s="60">
        <v>6</v>
      </c>
      <c r="I35" s="136">
        <v>787</v>
      </c>
      <c r="J35" s="133">
        <v>154</v>
      </c>
      <c r="K35" s="136">
        <v>1416</v>
      </c>
      <c r="L35" s="133">
        <v>278</v>
      </c>
      <c r="M35" s="136">
        <v>1574</v>
      </c>
      <c r="N35" s="133">
        <v>316</v>
      </c>
      <c r="O35" s="136">
        <f>+M35+K35+I35</f>
        <v>3777</v>
      </c>
      <c r="P35" s="133">
        <f>+N35+L35+J35</f>
        <v>748</v>
      </c>
      <c r="Q35" s="133">
        <f>+P35/G35</f>
        <v>93.5</v>
      </c>
      <c r="R35" s="134">
        <f>+O35/P35</f>
        <v>5.0494652406417115</v>
      </c>
      <c r="S35" s="136">
        <v>9976</v>
      </c>
      <c r="T35" s="131">
        <f t="shared" si="0"/>
        <v>-0.6213913392141138</v>
      </c>
      <c r="U35" s="136">
        <v>617219</v>
      </c>
      <c r="V35" s="133">
        <v>73183</v>
      </c>
      <c r="W35" s="157">
        <f>+U35/V35</f>
        <v>8.433912247379856</v>
      </c>
      <c r="X35" s="8"/>
      <c r="Y35" s="8"/>
    </row>
    <row r="36" spans="1:25" s="10" customFormat="1" ht="18">
      <c r="A36" s="53">
        <v>32</v>
      </c>
      <c r="B36" s="109" t="s">
        <v>50</v>
      </c>
      <c r="C36" s="58">
        <v>39129</v>
      </c>
      <c r="D36" s="135" t="s">
        <v>8</v>
      </c>
      <c r="E36" s="135" t="s">
        <v>116</v>
      </c>
      <c r="F36" s="60">
        <v>43</v>
      </c>
      <c r="G36" s="60">
        <v>8</v>
      </c>
      <c r="H36" s="60">
        <v>9</v>
      </c>
      <c r="I36" s="136">
        <v>646</v>
      </c>
      <c r="J36" s="133">
        <v>124</v>
      </c>
      <c r="K36" s="136">
        <v>1405.5</v>
      </c>
      <c r="L36" s="133">
        <v>242</v>
      </c>
      <c r="M36" s="136">
        <v>1580</v>
      </c>
      <c r="N36" s="133">
        <v>270</v>
      </c>
      <c r="O36" s="136">
        <f aca="true" t="shared" si="6" ref="O36:P38">I36+K36+M36</f>
        <v>3631.5</v>
      </c>
      <c r="P36" s="133">
        <f t="shared" si="6"/>
        <v>636</v>
      </c>
      <c r="Q36" s="132">
        <f>P36/G36</f>
        <v>79.5</v>
      </c>
      <c r="R36" s="142">
        <f>O36/P36</f>
        <v>5.709905660377358</v>
      </c>
      <c r="S36" s="136">
        <v>4473.5</v>
      </c>
      <c r="T36" s="131">
        <f t="shared" si="0"/>
        <v>-0.18821951492120265</v>
      </c>
      <c r="U36" s="143">
        <v>1190975</v>
      </c>
      <c r="V36" s="132">
        <v>146311</v>
      </c>
      <c r="W36" s="160">
        <f>U36/V36</f>
        <v>8.140023648256111</v>
      </c>
      <c r="X36" s="8"/>
      <c r="Y36" s="8"/>
    </row>
    <row r="37" spans="1:25" s="10" customFormat="1" ht="18">
      <c r="A37" s="52">
        <v>33</v>
      </c>
      <c r="B37" s="109" t="s">
        <v>63</v>
      </c>
      <c r="C37" s="58">
        <v>39136</v>
      </c>
      <c r="D37" s="135" t="s">
        <v>8</v>
      </c>
      <c r="E37" s="135" t="s">
        <v>38</v>
      </c>
      <c r="F37" s="60">
        <v>7</v>
      </c>
      <c r="G37" s="60">
        <v>6</v>
      </c>
      <c r="H37" s="60">
        <v>8</v>
      </c>
      <c r="I37" s="136">
        <v>983</v>
      </c>
      <c r="J37" s="133">
        <v>240</v>
      </c>
      <c r="K37" s="136">
        <v>1164</v>
      </c>
      <c r="L37" s="133">
        <v>266</v>
      </c>
      <c r="M37" s="136">
        <v>1410</v>
      </c>
      <c r="N37" s="133">
        <v>325</v>
      </c>
      <c r="O37" s="136">
        <f t="shared" si="6"/>
        <v>3557</v>
      </c>
      <c r="P37" s="133">
        <f t="shared" si="6"/>
        <v>831</v>
      </c>
      <c r="Q37" s="132">
        <f>P37/G37</f>
        <v>138.5</v>
      </c>
      <c r="R37" s="142">
        <f>O37/P37</f>
        <v>4.280385078219013</v>
      </c>
      <c r="S37" s="136">
        <v>885</v>
      </c>
      <c r="T37" s="131">
        <f aca="true" t="shared" si="7" ref="T37:T65">IF(S37&lt;&gt;0,-(S37-O37)/S37,"")</f>
        <v>3.0192090395480227</v>
      </c>
      <c r="U37" s="143">
        <v>62154</v>
      </c>
      <c r="V37" s="132">
        <v>8226</v>
      </c>
      <c r="W37" s="160">
        <f>U37/V37</f>
        <v>7.555798687089715</v>
      </c>
      <c r="X37" s="8"/>
      <c r="Y37" s="8"/>
    </row>
    <row r="38" spans="1:25" s="10" customFormat="1" ht="18">
      <c r="A38" s="53">
        <v>34</v>
      </c>
      <c r="B38" s="108" t="s">
        <v>48</v>
      </c>
      <c r="C38" s="59">
        <v>39129</v>
      </c>
      <c r="D38" s="123" t="s">
        <v>13</v>
      </c>
      <c r="E38" s="123" t="s">
        <v>49</v>
      </c>
      <c r="F38" s="124">
        <v>113</v>
      </c>
      <c r="G38" s="124">
        <v>7</v>
      </c>
      <c r="H38" s="124">
        <v>9</v>
      </c>
      <c r="I38" s="125">
        <v>806</v>
      </c>
      <c r="J38" s="126">
        <v>210</v>
      </c>
      <c r="K38" s="125">
        <v>1183.5</v>
      </c>
      <c r="L38" s="126">
        <v>258</v>
      </c>
      <c r="M38" s="125">
        <v>1295</v>
      </c>
      <c r="N38" s="126">
        <v>248</v>
      </c>
      <c r="O38" s="127">
        <f t="shared" si="6"/>
        <v>3284.5</v>
      </c>
      <c r="P38" s="128">
        <f t="shared" si="6"/>
        <v>716</v>
      </c>
      <c r="Q38" s="129">
        <f>IF(O38&lt;&gt;0,P38/G38,"")</f>
        <v>102.28571428571429</v>
      </c>
      <c r="R38" s="130">
        <f>IF(O38&lt;&gt;0,O38/P38,"")</f>
        <v>4.587290502793296</v>
      </c>
      <c r="S38" s="125">
        <v>6609.5</v>
      </c>
      <c r="T38" s="131">
        <f t="shared" si="7"/>
        <v>-0.5030637718435585</v>
      </c>
      <c r="U38" s="127">
        <f>664515+531932.5+233215.5+49818.5+25866+14534+6904+8989.5+3284.5</f>
        <v>1539059.5</v>
      </c>
      <c r="V38" s="132">
        <f>85126+68647+30568+8503+5100+2956+1709+1739+716</f>
        <v>205064</v>
      </c>
      <c r="W38" s="119">
        <f>IF(U38&lt;&gt;0,U38/V38,"")</f>
        <v>7.505264210197792</v>
      </c>
      <c r="X38" s="8"/>
      <c r="Y38" s="8"/>
    </row>
    <row r="39" spans="1:25" s="10" customFormat="1" ht="18">
      <c r="A39" s="52">
        <v>35</v>
      </c>
      <c r="B39" s="108" t="s">
        <v>2</v>
      </c>
      <c r="C39" s="59">
        <v>39108</v>
      </c>
      <c r="D39" s="123" t="s">
        <v>22</v>
      </c>
      <c r="E39" s="123" t="s">
        <v>58</v>
      </c>
      <c r="F39" s="124">
        <v>148</v>
      </c>
      <c r="G39" s="124">
        <v>8</v>
      </c>
      <c r="H39" s="124">
        <v>12</v>
      </c>
      <c r="I39" s="125">
        <v>615</v>
      </c>
      <c r="J39" s="126">
        <v>165</v>
      </c>
      <c r="K39" s="125">
        <v>1072</v>
      </c>
      <c r="L39" s="126">
        <v>253</v>
      </c>
      <c r="M39" s="125">
        <v>1388</v>
      </c>
      <c r="N39" s="126">
        <v>316</v>
      </c>
      <c r="O39" s="127">
        <f aca="true" t="shared" si="8" ref="O39:P41">+I39+K39+M39</f>
        <v>3075</v>
      </c>
      <c r="P39" s="128">
        <f t="shared" si="8"/>
        <v>734</v>
      </c>
      <c r="Q39" s="129">
        <f>IF(O39&lt;&gt;0,P39/G39,"")</f>
        <v>91.75</v>
      </c>
      <c r="R39" s="130">
        <f>IF(O39&lt;&gt;0,O39/P39,"")</f>
        <v>4.189373297002724</v>
      </c>
      <c r="S39" s="125">
        <v>3999</v>
      </c>
      <c r="T39" s="131">
        <f t="shared" si="7"/>
        <v>-0.23105776444111029</v>
      </c>
      <c r="U39" s="125">
        <v>5452590</v>
      </c>
      <c r="V39" s="126">
        <v>781109</v>
      </c>
      <c r="W39" s="159">
        <f aca="true" t="shared" si="9" ref="W39:W47">U39/V39</f>
        <v>6.980575054185779</v>
      </c>
      <c r="X39" s="8"/>
      <c r="Y39" s="8"/>
    </row>
    <row r="40" spans="1:25" s="10" customFormat="1" ht="18">
      <c r="A40" s="53">
        <v>36</v>
      </c>
      <c r="B40" s="108" t="s">
        <v>3</v>
      </c>
      <c r="C40" s="59">
        <v>39108</v>
      </c>
      <c r="D40" s="123" t="s">
        <v>22</v>
      </c>
      <c r="E40" s="123" t="s">
        <v>23</v>
      </c>
      <c r="F40" s="124">
        <v>131</v>
      </c>
      <c r="G40" s="124">
        <v>10</v>
      </c>
      <c r="H40" s="124">
        <v>12</v>
      </c>
      <c r="I40" s="125">
        <v>583</v>
      </c>
      <c r="J40" s="126">
        <v>144</v>
      </c>
      <c r="K40" s="125">
        <v>1078</v>
      </c>
      <c r="L40" s="126">
        <v>211</v>
      </c>
      <c r="M40" s="125">
        <v>1259</v>
      </c>
      <c r="N40" s="126">
        <v>227</v>
      </c>
      <c r="O40" s="127">
        <f t="shared" si="8"/>
        <v>2920</v>
      </c>
      <c r="P40" s="128">
        <f t="shared" si="8"/>
        <v>582</v>
      </c>
      <c r="Q40" s="129">
        <f>IF(O40&lt;&gt;0,P40/G40,"")</f>
        <v>58.2</v>
      </c>
      <c r="R40" s="130">
        <f>IF(O40&lt;&gt;0,O40/P40,"")</f>
        <v>5.017182130584192</v>
      </c>
      <c r="S40" s="125">
        <v>4946</v>
      </c>
      <c r="T40" s="131">
        <f t="shared" si="7"/>
        <v>-0.40962393853619083</v>
      </c>
      <c r="U40" s="125">
        <v>3514409</v>
      </c>
      <c r="V40" s="126">
        <v>447412</v>
      </c>
      <c r="W40" s="159">
        <f t="shared" si="9"/>
        <v>7.854972597963398</v>
      </c>
      <c r="X40" s="8"/>
      <c r="Y40" s="8"/>
    </row>
    <row r="41" spans="1:25" s="10" customFormat="1" ht="18">
      <c r="A41" s="53">
        <v>37</v>
      </c>
      <c r="B41" s="108" t="s">
        <v>45</v>
      </c>
      <c r="C41" s="59">
        <v>39122</v>
      </c>
      <c r="D41" s="123" t="s">
        <v>22</v>
      </c>
      <c r="E41" s="123" t="s">
        <v>122</v>
      </c>
      <c r="F41" s="124">
        <v>60</v>
      </c>
      <c r="G41" s="124">
        <v>5</v>
      </c>
      <c r="H41" s="124">
        <v>10</v>
      </c>
      <c r="I41" s="125">
        <v>485</v>
      </c>
      <c r="J41" s="126">
        <v>99</v>
      </c>
      <c r="K41" s="125">
        <v>1119</v>
      </c>
      <c r="L41" s="126">
        <v>218</v>
      </c>
      <c r="M41" s="125">
        <v>1128</v>
      </c>
      <c r="N41" s="126">
        <v>217</v>
      </c>
      <c r="O41" s="127">
        <f t="shared" si="8"/>
        <v>2732</v>
      </c>
      <c r="P41" s="128">
        <f t="shared" si="8"/>
        <v>534</v>
      </c>
      <c r="Q41" s="129">
        <f>IF(O41&lt;&gt;0,P41/G41,"")</f>
        <v>106.8</v>
      </c>
      <c r="R41" s="130">
        <f>IF(O41&lt;&gt;0,O41/P41,"")</f>
        <v>5.116104868913857</v>
      </c>
      <c r="S41" s="125">
        <v>1079</v>
      </c>
      <c r="T41" s="131">
        <f t="shared" si="7"/>
        <v>1.5319740500463392</v>
      </c>
      <c r="U41" s="125">
        <v>1185936</v>
      </c>
      <c r="V41" s="126">
        <v>148815</v>
      </c>
      <c r="W41" s="159">
        <f t="shared" si="9"/>
        <v>7.969196653563149</v>
      </c>
      <c r="X41" s="8"/>
      <c r="Y41" s="8"/>
    </row>
    <row r="42" spans="1:25" s="10" customFormat="1" ht="18">
      <c r="A42" s="52">
        <v>38</v>
      </c>
      <c r="B42" s="109" t="s">
        <v>68</v>
      </c>
      <c r="C42" s="58">
        <v>39157</v>
      </c>
      <c r="D42" s="135" t="s">
        <v>8</v>
      </c>
      <c r="E42" s="135" t="s">
        <v>69</v>
      </c>
      <c r="F42" s="60">
        <v>56</v>
      </c>
      <c r="G42" s="60">
        <v>13</v>
      </c>
      <c r="H42" s="60">
        <v>5</v>
      </c>
      <c r="I42" s="136">
        <v>525</v>
      </c>
      <c r="J42" s="133">
        <v>92</v>
      </c>
      <c r="K42" s="136">
        <v>949</v>
      </c>
      <c r="L42" s="133">
        <v>151</v>
      </c>
      <c r="M42" s="136">
        <v>827</v>
      </c>
      <c r="N42" s="133">
        <v>149</v>
      </c>
      <c r="O42" s="136">
        <f>I42+K42+M42</f>
        <v>2301</v>
      </c>
      <c r="P42" s="133">
        <f>J42+L42+N42</f>
        <v>392</v>
      </c>
      <c r="Q42" s="132">
        <f>P42/G42</f>
        <v>30.153846153846153</v>
      </c>
      <c r="R42" s="142">
        <f>O42/P42</f>
        <v>5.869897959183674</v>
      </c>
      <c r="S42" s="136">
        <v>3662.5</v>
      </c>
      <c r="T42" s="131">
        <f t="shared" si="7"/>
        <v>-0.371740614334471</v>
      </c>
      <c r="U42" s="143">
        <v>110392</v>
      </c>
      <c r="V42" s="132">
        <v>17688</v>
      </c>
      <c r="W42" s="160">
        <f t="shared" si="9"/>
        <v>6.241067390321121</v>
      </c>
      <c r="X42" s="8"/>
      <c r="Y42" s="8"/>
    </row>
    <row r="43" spans="1:25" s="10" customFormat="1" ht="18">
      <c r="A43" s="53">
        <v>39</v>
      </c>
      <c r="B43" s="109" t="s">
        <v>108</v>
      </c>
      <c r="C43" s="58">
        <v>39178</v>
      </c>
      <c r="D43" s="135" t="s">
        <v>43</v>
      </c>
      <c r="E43" s="135" t="s">
        <v>123</v>
      </c>
      <c r="F43" s="60">
        <v>10</v>
      </c>
      <c r="G43" s="60">
        <v>10</v>
      </c>
      <c r="H43" s="60">
        <v>2</v>
      </c>
      <c r="I43" s="136">
        <v>370</v>
      </c>
      <c r="J43" s="133">
        <v>39</v>
      </c>
      <c r="K43" s="136">
        <v>878</v>
      </c>
      <c r="L43" s="133">
        <v>100</v>
      </c>
      <c r="M43" s="136">
        <v>973.5</v>
      </c>
      <c r="N43" s="133">
        <v>112</v>
      </c>
      <c r="O43" s="136">
        <f>SUM(I43+K43+M43)</f>
        <v>2221.5</v>
      </c>
      <c r="P43" s="133">
        <f>SUM(J43+L43+N43)</f>
        <v>251</v>
      </c>
      <c r="Q43" s="133">
        <f>+P43/G43</f>
        <v>25.1</v>
      </c>
      <c r="R43" s="134">
        <f>+O43/P43</f>
        <v>8.850597609561753</v>
      </c>
      <c r="S43" s="136">
        <v>4530</v>
      </c>
      <c r="T43" s="131">
        <f t="shared" si="7"/>
        <v>-0.5096026490066226</v>
      </c>
      <c r="U43" s="136">
        <v>10643.5</v>
      </c>
      <c r="V43" s="133">
        <v>1262</v>
      </c>
      <c r="W43" s="160">
        <f t="shared" si="9"/>
        <v>8.433835182250396</v>
      </c>
      <c r="X43" s="8"/>
      <c r="Y43" s="8"/>
    </row>
    <row r="44" spans="1:25" s="10" customFormat="1" ht="18">
      <c r="A44" s="52">
        <v>40</v>
      </c>
      <c r="B44" s="109" t="s">
        <v>51</v>
      </c>
      <c r="C44" s="58">
        <v>39136</v>
      </c>
      <c r="D44" s="135" t="s">
        <v>8</v>
      </c>
      <c r="E44" s="135" t="s">
        <v>52</v>
      </c>
      <c r="F44" s="60">
        <v>50</v>
      </c>
      <c r="G44" s="60">
        <v>5</v>
      </c>
      <c r="H44" s="60">
        <v>8</v>
      </c>
      <c r="I44" s="136">
        <v>565</v>
      </c>
      <c r="J44" s="133">
        <v>111</v>
      </c>
      <c r="K44" s="136">
        <v>680</v>
      </c>
      <c r="L44" s="133">
        <v>123</v>
      </c>
      <c r="M44" s="136">
        <v>586</v>
      </c>
      <c r="N44" s="133">
        <v>112</v>
      </c>
      <c r="O44" s="136">
        <f aca="true" t="shared" si="10" ref="O44:P46">I44+K44+M44</f>
        <v>1831</v>
      </c>
      <c r="P44" s="133">
        <f t="shared" si="10"/>
        <v>346</v>
      </c>
      <c r="Q44" s="132">
        <f>P44/G44</f>
        <v>69.2</v>
      </c>
      <c r="R44" s="142">
        <f>O44/P44</f>
        <v>5.291907514450867</v>
      </c>
      <c r="S44" s="136">
        <v>2174</v>
      </c>
      <c r="T44" s="131">
        <f t="shared" si="7"/>
        <v>-0.1577736890524379</v>
      </c>
      <c r="U44" s="143">
        <v>402833</v>
      </c>
      <c r="V44" s="132">
        <v>57342</v>
      </c>
      <c r="W44" s="160">
        <f t="shared" si="9"/>
        <v>7.025095043772453</v>
      </c>
      <c r="X44" s="8"/>
      <c r="Y44" s="8"/>
    </row>
    <row r="45" spans="1:25" s="10" customFormat="1" ht="18">
      <c r="A45" s="53">
        <v>41</v>
      </c>
      <c r="B45" s="108" t="s">
        <v>76</v>
      </c>
      <c r="C45" s="59">
        <v>39118</v>
      </c>
      <c r="D45" s="137" t="s">
        <v>72</v>
      </c>
      <c r="E45" s="137" t="s">
        <v>77</v>
      </c>
      <c r="F45" s="138">
        <v>55</v>
      </c>
      <c r="G45" s="138">
        <v>6</v>
      </c>
      <c r="H45" s="138">
        <v>11</v>
      </c>
      <c r="I45" s="139">
        <v>280</v>
      </c>
      <c r="J45" s="140">
        <v>44</v>
      </c>
      <c r="K45" s="139">
        <v>764</v>
      </c>
      <c r="L45" s="140">
        <v>126</v>
      </c>
      <c r="M45" s="139">
        <v>772</v>
      </c>
      <c r="N45" s="140">
        <v>123</v>
      </c>
      <c r="O45" s="139">
        <f t="shared" si="10"/>
        <v>1816</v>
      </c>
      <c r="P45" s="140">
        <f t="shared" si="10"/>
        <v>293</v>
      </c>
      <c r="Q45" s="140">
        <f>+P45/G45</f>
        <v>48.833333333333336</v>
      </c>
      <c r="R45" s="141">
        <f>+O45/P45</f>
        <v>6.197952218430034</v>
      </c>
      <c r="S45" s="139">
        <v>5833</v>
      </c>
      <c r="T45" s="131">
        <f t="shared" si="7"/>
        <v>-0.6886679238813647</v>
      </c>
      <c r="U45" s="139">
        <v>1676937</v>
      </c>
      <c r="V45" s="140">
        <v>235496</v>
      </c>
      <c r="W45" s="158">
        <f t="shared" si="9"/>
        <v>7.120872541359514</v>
      </c>
      <c r="X45" s="8"/>
      <c r="Y45" s="8"/>
    </row>
    <row r="46" spans="1:25" s="10" customFormat="1" ht="18">
      <c r="A46" s="53">
        <v>42</v>
      </c>
      <c r="B46" s="109" t="s">
        <v>62</v>
      </c>
      <c r="C46" s="58">
        <v>39149</v>
      </c>
      <c r="D46" s="135" t="s">
        <v>8</v>
      </c>
      <c r="E46" s="135" t="s">
        <v>46</v>
      </c>
      <c r="F46" s="60">
        <v>36</v>
      </c>
      <c r="G46" s="60">
        <v>5</v>
      </c>
      <c r="H46" s="60">
        <v>6</v>
      </c>
      <c r="I46" s="136">
        <v>483</v>
      </c>
      <c r="J46" s="133">
        <v>116</v>
      </c>
      <c r="K46" s="136">
        <v>579</v>
      </c>
      <c r="L46" s="133">
        <v>141</v>
      </c>
      <c r="M46" s="136">
        <v>728.5</v>
      </c>
      <c r="N46" s="133">
        <v>177</v>
      </c>
      <c r="O46" s="136">
        <f t="shared" si="10"/>
        <v>1790.5</v>
      </c>
      <c r="P46" s="133">
        <f t="shared" si="10"/>
        <v>434</v>
      </c>
      <c r="Q46" s="132">
        <f>P46/G46</f>
        <v>86.8</v>
      </c>
      <c r="R46" s="142">
        <f>O46/P46</f>
        <v>4.125576036866359</v>
      </c>
      <c r="S46" s="136">
        <v>2602.5</v>
      </c>
      <c r="T46" s="131">
        <f t="shared" si="7"/>
        <v>-0.31200768491834774</v>
      </c>
      <c r="U46" s="143">
        <v>67966.5</v>
      </c>
      <c r="V46" s="132">
        <v>11133</v>
      </c>
      <c r="W46" s="160">
        <f t="shared" si="9"/>
        <v>6.104958232282404</v>
      </c>
      <c r="X46" s="8"/>
      <c r="Y46" s="8"/>
    </row>
    <row r="47" spans="1:25" s="10" customFormat="1" ht="18">
      <c r="A47" s="53">
        <v>43</v>
      </c>
      <c r="B47" s="108" t="s">
        <v>124</v>
      </c>
      <c r="C47" s="59">
        <v>39087</v>
      </c>
      <c r="D47" s="123" t="s">
        <v>87</v>
      </c>
      <c r="E47" s="123" t="s">
        <v>87</v>
      </c>
      <c r="F47" s="124">
        <v>11</v>
      </c>
      <c r="G47" s="124">
        <v>2</v>
      </c>
      <c r="H47" s="124">
        <v>8</v>
      </c>
      <c r="I47" s="144">
        <v>498</v>
      </c>
      <c r="J47" s="145">
        <v>166</v>
      </c>
      <c r="K47" s="144">
        <v>492</v>
      </c>
      <c r="L47" s="145">
        <v>164</v>
      </c>
      <c r="M47" s="144">
        <v>492</v>
      </c>
      <c r="N47" s="145">
        <v>164</v>
      </c>
      <c r="O47" s="144">
        <f>+I47+K47+M47</f>
        <v>1482</v>
      </c>
      <c r="P47" s="145">
        <f>+J47+L47+N47</f>
        <v>494</v>
      </c>
      <c r="Q47" s="145">
        <f>IF(O47&lt;&gt;0,P47/G47,"")</f>
        <v>247</v>
      </c>
      <c r="R47" s="146">
        <f>IF(O47&lt;&gt;0,O47/P47,"")</f>
        <v>3</v>
      </c>
      <c r="S47" s="144"/>
      <c r="T47" s="131">
        <f t="shared" si="7"/>
      </c>
      <c r="U47" s="144">
        <v>105046.29</v>
      </c>
      <c r="V47" s="145">
        <v>10659</v>
      </c>
      <c r="W47" s="161">
        <f t="shared" si="9"/>
        <v>9.855173093160708</v>
      </c>
      <c r="X47" s="8"/>
      <c r="Y47" s="8"/>
    </row>
    <row r="48" spans="1:25" s="10" customFormat="1" ht="18">
      <c r="A48" s="52">
        <v>44</v>
      </c>
      <c r="B48" s="109" t="s">
        <v>88</v>
      </c>
      <c r="C48" s="59">
        <v>39122</v>
      </c>
      <c r="D48" s="135" t="s">
        <v>24</v>
      </c>
      <c r="E48" s="135" t="s">
        <v>39</v>
      </c>
      <c r="F48" s="60">
        <v>39</v>
      </c>
      <c r="G48" s="60">
        <v>2</v>
      </c>
      <c r="H48" s="60">
        <v>10</v>
      </c>
      <c r="I48" s="136">
        <v>178</v>
      </c>
      <c r="J48" s="133">
        <v>13</v>
      </c>
      <c r="K48" s="136">
        <v>512</v>
      </c>
      <c r="L48" s="133">
        <v>45</v>
      </c>
      <c r="M48" s="136">
        <v>408</v>
      </c>
      <c r="N48" s="133">
        <v>49</v>
      </c>
      <c r="O48" s="136">
        <f>+M48+K48+I48</f>
        <v>1098</v>
      </c>
      <c r="P48" s="133">
        <f>+N48+L48+J48</f>
        <v>107</v>
      </c>
      <c r="Q48" s="133">
        <f>+P48/G48</f>
        <v>53.5</v>
      </c>
      <c r="R48" s="134">
        <f>+O48/P48</f>
        <v>10.261682242990654</v>
      </c>
      <c r="S48" s="136">
        <v>743</v>
      </c>
      <c r="T48" s="131">
        <f t="shared" si="7"/>
        <v>0.477792732166891</v>
      </c>
      <c r="U48" s="136">
        <v>905518</v>
      </c>
      <c r="V48" s="133">
        <v>96228</v>
      </c>
      <c r="W48" s="157">
        <f>+U48/V48</f>
        <v>9.410130107660972</v>
      </c>
      <c r="X48" s="8"/>
      <c r="Y48" s="8"/>
    </row>
    <row r="49" spans="1:25" s="10" customFormat="1" ht="18">
      <c r="A49" s="53">
        <v>45</v>
      </c>
      <c r="B49" s="109" t="s">
        <v>97</v>
      </c>
      <c r="C49" s="59">
        <v>39080</v>
      </c>
      <c r="D49" s="135" t="s">
        <v>24</v>
      </c>
      <c r="E49" s="135" t="s">
        <v>41</v>
      </c>
      <c r="F49" s="60">
        <v>56</v>
      </c>
      <c r="G49" s="60">
        <v>2</v>
      </c>
      <c r="H49" s="60">
        <v>17</v>
      </c>
      <c r="I49" s="136">
        <v>335</v>
      </c>
      <c r="J49" s="133">
        <v>92</v>
      </c>
      <c r="K49" s="136">
        <v>360</v>
      </c>
      <c r="L49" s="133">
        <v>97</v>
      </c>
      <c r="M49" s="136">
        <v>395</v>
      </c>
      <c r="N49" s="133">
        <v>104</v>
      </c>
      <c r="O49" s="136">
        <f>+M49+K49+I49</f>
        <v>1090</v>
      </c>
      <c r="P49" s="133">
        <f>+N49+L49+J49</f>
        <v>293</v>
      </c>
      <c r="Q49" s="133">
        <f>+P49/G49</f>
        <v>146.5</v>
      </c>
      <c r="R49" s="134">
        <f>+O49/P49</f>
        <v>3.720136518771331</v>
      </c>
      <c r="S49" s="136">
        <v>1087</v>
      </c>
      <c r="T49" s="131">
        <f t="shared" si="7"/>
        <v>0.0027598896044158236</v>
      </c>
      <c r="U49" s="136">
        <v>2100022</v>
      </c>
      <c r="V49" s="133">
        <v>232019</v>
      </c>
      <c r="W49" s="157">
        <f>+U49/V49</f>
        <v>9.05107771346312</v>
      </c>
      <c r="X49" s="8"/>
      <c r="Y49" s="8"/>
    </row>
    <row r="50" spans="1:25" s="10" customFormat="1" ht="18">
      <c r="A50" s="52">
        <v>46</v>
      </c>
      <c r="B50" s="108" t="s">
        <v>75</v>
      </c>
      <c r="C50" s="59">
        <v>39143</v>
      </c>
      <c r="D50" s="137" t="s">
        <v>72</v>
      </c>
      <c r="E50" s="137" t="s">
        <v>125</v>
      </c>
      <c r="F50" s="138">
        <v>98</v>
      </c>
      <c r="G50" s="138">
        <v>2</v>
      </c>
      <c r="H50" s="138">
        <v>7</v>
      </c>
      <c r="I50" s="139">
        <v>230</v>
      </c>
      <c r="J50" s="140">
        <v>43</v>
      </c>
      <c r="K50" s="139">
        <v>420</v>
      </c>
      <c r="L50" s="140">
        <v>75</v>
      </c>
      <c r="M50" s="139">
        <v>400</v>
      </c>
      <c r="N50" s="140">
        <v>68</v>
      </c>
      <c r="O50" s="139">
        <f>I50+K50+M50</f>
        <v>1050</v>
      </c>
      <c r="P50" s="140">
        <f>J50+L50+N50</f>
        <v>186</v>
      </c>
      <c r="Q50" s="140">
        <f>+P50/G50</f>
        <v>93</v>
      </c>
      <c r="R50" s="141">
        <f>+O50/P50</f>
        <v>5.645161290322581</v>
      </c>
      <c r="S50" s="139">
        <v>39608</v>
      </c>
      <c r="T50" s="131">
        <f t="shared" si="7"/>
        <v>-0.9734902039991921</v>
      </c>
      <c r="U50" s="139">
        <v>919908</v>
      </c>
      <c r="V50" s="140">
        <v>161070</v>
      </c>
      <c r="W50" s="158">
        <f>U50/V50</f>
        <v>5.711231141739616</v>
      </c>
      <c r="X50" s="8"/>
      <c r="Y50" s="8"/>
    </row>
    <row r="51" spans="1:25" s="10" customFormat="1" ht="18">
      <c r="A51" s="53">
        <v>47</v>
      </c>
      <c r="B51" s="109" t="s">
        <v>57</v>
      </c>
      <c r="C51" s="58">
        <v>39143</v>
      </c>
      <c r="D51" s="135" t="s">
        <v>8</v>
      </c>
      <c r="E51" s="135" t="s">
        <v>38</v>
      </c>
      <c r="F51" s="60">
        <v>20</v>
      </c>
      <c r="G51" s="60">
        <v>6</v>
      </c>
      <c r="H51" s="60">
        <v>7</v>
      </c>
      <c r="I51" s="136">
        <v>241</v>
      </c>
      <c r="J51" s="133">
        <v>39</v>
      </c>
      <c r="K51" s="136">
        <v>340.5</v>
      </c>
      <c r="L51" s="133">
        <v>58</v>
      </c>
      <c r="M51" s="136">
        <v>422.5</v>
      </c>
      <c r="N51" s="133">
        <v>65</v>
      </c>
      <c r="O51" s="136">
        <f>SUM(I51+K51+M51)</f>
        <v>1004</v>
      </c>
      <c r="P51" s="133">
        <f>J51+L51+N51</f>
        <v>162</v>
      </c>
      <c r="Q51" s="132">
        <f>P51/G51</f>
        <v>27</v>
      </c>
      <c r="R51" s="142">
        <f>O51/P51</f>
        <v>6.197530864197531</v>
      </c>
      <c r="S51" s="136">
        <v>3303</v>
      </c>
      <c r="T51" s="131">
        <f t="shared" si="7"/>
        <v>-0.6960339085679685</v>
      </c>
      <c r="U51" s="143">
        <v>249754.5</v>
      </c>
      <c r="V51" s="132">
        <v>26803</v>
      </c>
      <c r="W51" s="160">
        <f>U51/V51</f>
        <v>9.318154684177145</v>
      </c>
      <c r="X51" s="8"/>
      <c r="Y51" s="8"/>
    </row>
    <row r="52" spans="1:25" s="10" customFormat="1" ht="18">
      <c r="A52" s="53">
        <v>48</v>
      </c>
      <c r="B52" s="108" t="s">
        <v>106</v>
      </c>
      <c r="C52" s="59">
        <v>39129</v>
      </c>
      <c r="D52" s="123" t="s">
        <v>22</v>
      </c>
      <c r="E52" s="123" t="s">
        <v>40</v>
      </c>
      <c r="F52" s="124">
        <v>72</v>
      </c>
      <c r="G52" s="124">
        <v>6</v>
      </c>
      <c r="H52" s="124">
        <v>9</v>
      </c>
      <c r="I52" s="125">
        <v>247</v>
      </c>
      <c r="J52" s="126">
        <v>60</v>
      </c>
      <c r="K52" s="125">
        <v>438</v>
      </c>
      <c r="L52" s="126">
        <v>105</v>
      </c>
      <c r="M52" s="125">
        <v>318</v>
      </c>
      <c r="N52" s="126">
        <v>72</v>
      </c>
      <c r="O52" s="127">
        <f>+I52+K52+M52</f>
        <v>1003</v>
      </c>
      <c r="P52" s="128">
        <f>+J52+L52+N52</f>
        <v>237</v>
      </c>
      <c r="Q52" s="129">
        <f>IF(O52&lt;&gt;0,P52/G52,"")</f>
        <v>39.5</v>
      </c>
      <c r="R52" s="130">
        <f>IF(O52&lt;&gt;0,O52/P52,"")</f>
        <v>4.232067510548523</v>
      </c>
      <c r="S52" s="125">
        <v>13624</v>
      </c>
      <c r="T52" s="131">
        <f t="shared" si="7"/>
        <v>-0.9263799177921316</v>
      </c>
      <c r="U52" s="125">
        <v>2492330</v>
      </c>
      <c r="V52" s="126">
        <v>310028</v>
      </c>
      <c r="W52" s="159">
        <f>U52/V52</f>
        <v>8.039048085979331</v>
      </c>
      <c r="X52" s="8"/>
      <c r="Y52" s="8"/>
    </row>
    <row r="53" spans="1:25" s="10" customFormat="1" ht="18">
      <c r="A53" s="53">
        <v>49</v>
      </c>
      <c r="B53" s="163" t="s">
        <v>126</v>
      </c>
      <c r="C53" s="107">
        <v>39024</v>
      </c>
      <c r="D53" s="137" t="s">
        <v>25</v>
      </c>
      <c r="E53" s="137" t="s">
        <v>127</v>
      </c>
      <c r="F53" s="138">
        <v>21</v>
      </c>
      <c r="G53" s="138">
        <v>2</v>
      </c>
      <c r="H53" s="138">
        <v>12</v>
      </c>
      <c r="I53" s="139">
        <v>357</v>
      </c>
      <c r="J53" s="140">
        <v>81</v>
      </c>
      <c r="K53" s="139">
        <v>179</v>
      </c>
      <c r="L53" s="140">
        <v>36</v>
      </c>
      <c r="M53" s="139">
        <v>234</v>
      </c>
      <c r="N53" s="140">
        <v>47</v>
      </c>
      <c r="O53" s="139">
        <f>I53+K53+M53</f>
        <v>770</v>
      </c>
      <c r="P53" s="140">
        <f>J53+L53+N53</f>
        <v>164</v>
      </c>
      <c r="Q53" s="140">
        <f>P53/G53</f>
        <v>82</v>
      </c>
      <c r="R53" s="141">
        <f>O53/P53</f>
        <v>4.695121951219512</v>
      </c>
      <c r="S53" s="139"/>
      <c r="T53" s="131">
        <f t="shared" si="7"/>
      </c>
      <c r="U53" s="139">
        <v>450549</v>
      </c>
      <c r="V53" s="140">
        <v>53745</v>
      </c>
      <c r="W53" s="158">
        <f>U53/V53</f>
        <v>8.383086798771979</v>
      </c>
      <c r="X53" s="8"/>
      <c r="Y53" s="8"/>
    </row>
    <row r="54" spans="1:25" s="10" customFormat="1" ht="18">
      <c r="A54" s="53">
        <v>50</v>
      </c>
      <c r="B54" s="109" t="s">
        <v>55</v>
      </c>
      <c r="C54" s="59">
        <v>39136</v>
      </c>
      <c r="D54" s="135" t="s">
        <v>24</v>
      </c>
      <c r="E54" s="135" t="s">
        <v>7</v>
      </c>
      <c r="F54" s="60">
        <v>34</v>
      </c>
      <c r="G54" s="60">
        <v>2</v>
      </c>
      <c r="H54" s="60">
        <v>6</v>
      </c>
      <c r="I54" s="136">
        <v>148</v>
      </c>
      <c r="J54" s="133">
        <v>30</v>
      </c>
      <c r="K54" s="136">
        <v>263</v>
      </c>
      <c r="L54" s="133">
        <v>52</v>
      </c>
      <c r="M54" s="136">
        <v>337</v>
      </c>
      <c r="N54" s="133">
        <v>65</v>
      </c>
      <c r="O54" s="136">
        <f>+M54+K54+I54</f>
        <v>748</v>
      </c>
      <c r="P54" s="133">
        <f>+N54+L54+J54</f>
        <v>147</v>
      </c>
      <c r="Q54" s="133">
        <f>+P54/G54</f>
        <v>73.5</v>
      </c>
      <c r="R54" s="134">
        <f>+O54/P54</f>
        <v>5.08843537414966</v>
      </c>
      <c r="S54" s="136">
        <v>553</v>
      </c>
      <c r="T54" s="131">
        <f t="shared" si="7"/>
        <v>0.352622061482821</v>
      </c>
      <c r="U54" s="136">
        <v>332701</v>
      </c>
      <c r="V54" s="133">
        <v>35288</v>
      </c>
      <c r="W54" s="157">
        <f>+U54/V54</f>
        <v>9.428162548175017</v>
      </c>
      <c r="X54" s="8"/>
      <c r="Y54" s="8"/>
    </row>
    <row r="55" spans="1:25" s="10" customFormat="1" ht="18">
      <c r="A55" s="53">
        <v>51</v>
      </c>
      <c r="B55" s="108" t="s">
        <v>11</v>
      </c>
      <c r="C55" s="59">
        <v>39080</v>
      </c>
      <c r="D55" s="123" t="s">
        <v>22</v>
      </c>
      <c r="E55" s="123" t="s">
        <v>40</v>
      </c>
      <c r="F55" s="124">
        <v>80</v>
      </c>
      <c r="G55" s="124">
        <v>3</v>
      </c>
      <c r="H55" s="124">
        <v>16</v>
      </c>
      <c r="I55" s="125">
        <v>395</v>
      </c>
      <c r="J55" s="126">
        <v>55</v>
      </c>
      <c r="K55" s="125">
        <v>78</v>
      </c>
      <c r="L55" s="126">
        <v>18</v>
      </c>
      <c r="M55" s="125">
        <v>75</v>
      </c>
      <c r="N55" s="126">
        <v>15</v>
      </c>
      <c r="O55" s="127">
        <f>+I55+K55+M55</f>
        <v>548</v>
      </c>
      <c r="P55" s="128">
        <f>+J55+L55+N55</f>
        <v>88</v>
      </c>
      <c r="Q55" s="129">
        <f>IF(O55&lt;&gt;0,P55/G55,"")</f>
        <v>29.333333333333332</v>
      </c>
      <c r="R55" s="130">
        <f>IF(O55&lt;&gt;0,O55/P55,"")</f>
        <v>6.2272727272727275</v>
      </c>
      <c r="S55" s="125">
        <v>136</v>
      </c>
      <c r="T55" s="131">
        <f t="shared" si="7"/>
        <v>3.0294117647058822</v>
      </c>
      <c r="U55" s="125">
        <v>1694999</v>
      </c>
      <c r="V55" s="126">
        <v>204554</v>
      </c>
      <c r="W55" s="159">
        <f>U55/V55</f>
        <v>8.286315593926298</v>
      </c>
      <c r="X55" s="8"/>
      <c r="Y55" s="8"/>
    </row>
    <row r="56" spans="1:25" s="10" customFormat="1" ht="18">
      <c r="A56" s="53">
        <v>52</v>
      </c>
      <c r="B56" s="108" t="s">
        <v>81</v>
      </c>
      <c r="C56" s="59">
        <v>39073</v>
      </c>
      <c r="D56" s="123" t="s">
        <v>13</v>
      </c>
      <c r="E56" s="123" t="s">
        <v>9</v>
      </c>
      <c r="F56" s="124">
        <v>112</v>
      </c>
      <c r="G56" s="124">
        <v>3</v>
      </c>
      <c r="H56" s="124">
        <v>17</v>
      </c>
      <c r="I56" s="125">
        <v>73</v>
      </c>
      <c r="J56" s="126">
        <v>15</v>
      </c>
      <c r="K56" s="125">
        <v>222</v>
      </c>
      <c r="L56" s="126">
        <v>48</v>
      </c>
      <c r="M56" s="125">
        <v>226</v>
      </c>
      <c r="N56" s="126">
        <v>47</v>
      </c>
      <c r="O56" s="127">
        <f aca="true" t="shared" si="11" ref="O56:P58">I56+K56+M56</f>
        <v>521</v>
      </c>
      <c r="P56" s="128">
        <f t="shared" si="11"/>
        <v>110</v>
      </c>
      <c r="Q56" s="129">
        <f>IF(O56&lt;&gt;0,P56/G56,"")</f>
        <v>36.666666666666664</v>
      </c>
      <c r="R56" s="130">
        <f>IF(O56&lt;&gt;0,O56/P56,"")</f>
        <v>4.736363636363636</v>
      </c>
      <c r="S56" s="125">
        <v>413</v>
      </c>
      <c r="T56" s="131">
        <f t="shared" si="7"/>
        <v>0.26150121065375304</v>
      </c>
      <c r="U56" s="127">
        <f>789768+1289903.5+386658+174047.5+53640.5+11222+13202+16336.5+19067+4695+1360+4541+145+400+3319+554+521</f>
        <v>2769380</v>
      </c>
      <c r="V56" s="132">
        <f>106210+169709+52723+26534+10972+2184+2814+3779+3834+945+312+777+29+80+761+128+110</f>
        <v>381901</v>
      </c>
      <c r="W56" s="119">
        <f>IF(U56&lt;&gt;0,U56/V56,"")</f>
        <v>7.251565196215773</v>
      </c>
      <c r="X56" s="8"/>
      <c r="Y56" s="8"/>
    </row>
    <row r="57" spans="1:25" s="10" customFormat="1" ht="18">
      <c r="A57" s="53">
        <v>53</v>
      </c>
      <c r="B57" s="162" t="s">
        <v>128</v>
      </c>
      <c r="C57" s="107">
        <v>39101</v>
      </c>
      <c r="D57" s="137" t="s">
        <v>25</v>
      </c>
      <c r="E57" s="137" t="s">
        <v>129</v>
      </c>
      <c r="F57" s="138">
        <v>14</v>
      </c>
      <c r="G57" s="138">
        <v>1</v>
      </c>
      <c r="H57" s="138">
        <v>9</v>
      </c>
      <c r="I57" s="139">
        <v>169</v>
      </c>
      <c r="J57" s="140">
        <v>34</v>
      </c>
      <c r="K57" s="139">
        <v>169</v>
      </c>
      <c r="L57" s="140">
        <v>34</v>
      </c>
      <c r="M57" s="139">
        <v>169</v>
      </c>
      <c r="N57" s="140">
        <v>34</v>
      </c>
      <c r="O57" s="139">
        <f t="shared" si="11"/>
        <v>507</v>
      </c>
      <c r="P57" s="140">
        <f t="shared" si="11"/>
        <v>102</v>
      </c>
      <c r="Q57" s="140">
        <f>P57/G57</f>
        <v>102</v>
      </c>
      <c r="R57" s="141">
        <f>O57/P57</f>
        <v>4.970588235294118</v>
      </c>
      <c r="S57" s="139"/>
      <c r="T57" s="131">
        <f t="shared" si="7"/>
      </c>
      <c r="U57" s="139">
        <v>74554</v>
      </c>
      <c r="V57" s="140">
        <v>7681</v>
      </c>
      <c r="W57" s="158">
        <f aca="true" t="shared" si="12" ref="W57:W64">U57/V57</f>
        <v>9.706288243718266</v>
      </c>
      <c r="X57" s="8"/>
      <c r="Y57" s="8"/>
    </row>
    <row r="58" spans="1:25" s="10" customFormat="1" ht="18">
      <c r="A58" s="53">
        <v>54</v>
      </c>
      <c r="B58" s="109" t="s">
        <v>1</v>
      </c>
      <c r="C58" s="58">
        <v>39101</v>
      </c>
      <c r="D58" s="135" t="s">
        <v>8</v>
      </c>
      <c r="E58" s="135" t="s">
        <v>8</v>
      </c>
      <c r="F58" s="60">
        <v>160</v>
      </c>
      <c r="G58" s="60">
        <v>6</v>
      </c>
      <c r="H58" s="60">
        <v>13</v>
      </c>
      <c r="I58" s="136">
        <v>73</v>
      </c>
      <c r="J58" s="133">
        <v>13</v>
      </c>
      <c r="K58" s="136">
        <v>200</v>
      </c>
      <c r="L58" s="133">
        <v>31</v>
      </c>
      <c r="M58" s="136">
        <v>175</v>
      </c>
      <c r="N58" s="133">
        <v>31</v>
      </c>
      <c r="O58" s="136">
        <f t="shared" si="11"/>
        <v>448</v>
      </c>
      <c r="P58" s="133">
        <f t="shared" si="11"/>
        <v>75</v>
      </c>
      <c r="Q58" s="132">
        <f>P58/G58</f>
        <v>12.5</v>
      </c>
      <c r="R58" s="142">
        <f>O58/P58</f>
        <v>5.973333333333334</v>
      </c>
      <c r="S58" s="136">
        <v>4287</v>
      </c>
      <c r="T58" s="131">
        <f t="shared" si="7"/>
        <v>-0.8954980172614883</v>
      </c>
      <c r="U58" s="143">
        <v>7439510.5</v>
      </c>
      <c r="V58" s="132">
        <v>1041465</v>
      </c>
      <c r="W58" s="160">
        <f t="shared" si="12"/>
        <v>7.143313025401718</v>
      </c>
      <c r="X58" s="8"/>
      <c r="Y58" s="8"/>
    </row>
    <row r="59" spans="1:25" s="10" customFormat="1" ht="18">
      <c r="A59" s="53">
        <v>55</v>
      </c>
      <c r="B59" s="108" t="s">
        <v>54</v>
      </c>
      <c r="C59" s="59">
        <v>39136</v>
      </c>
      <c r="D59" s="123" t="s">
        <v>22</v>
      </c>
      <c r="E59" s="123" t="s">
        <v>23</v>
      </c>
      <c r="F59" s="124">
        <v>9</v>
      </c>
      <c r="G59" s="124">
        <v>1</v>
      </c>
      <c r="H59" s="124">
        <v>8</v>
      </c>
      <c r="I59" s="125">
        <v>180</v>
      </c>
      <c r="J59" s="126">
        <v>18</v>
      </c>
      <c r="K59" s="125">
        <v>120</v>
      </c>
      <c r="L59" s="126">
        <v>12</v>
      </c>
      <c r="M59" s="125">
        <v>125</v>
      </c>
      <c r="N59" s="126">
        <v>14</v>
      </c>
      <c r="O59" s="127">
        <f>+I59+K59+M59</f>
        <v>425</v>
      </c>
      <c r="P59" s="128">
        <f>+J59+L59+N59</f>
        <v>44</v>
      </c>
      <c r="Q59" s="129">
        <f>IF(O59&lt;&gt;0,P59/G59,"")</f>
        <v>44</v>
      </c>
      <c r="R59" s="130">
        <f>IF(O59&lt;&gt;0,O59/P59,"")</f>
        <v>9.659090909090908</v>
      </c>
      <c r="S59" s="125">
        <v>1171</v>
      </c>
      <c r="T59" s="131">
        <f t="shared" si="7"/>
        <v>-0.637062339880444</v>
      </c>
      <c r="U59" s="125">
        <v>146766</v>
      </c>
      <c r="V59" s="126">
        <v>15722</v>
      </c>
      <c r="W59" s="159">
        <f t="shared" si="12"/>
        <v>9.335071873807404</v>
      </c>
      <c r="X59" s="8"/>
      <c r="Y59" s="8"/>
    </row>
    <row r="60" spans="1:25" s="10" customFormat="1" ht="18">
      <c r="A60" s="53">
        <v>56</v>
      </c>
      <c r="B60" s="108" t="s">
        <v>96</v>
      </c>
      <c r="C60" s="59">
        <v>39143</v>
      </c>
      <c r="D60" s="137" t="s">
        <v>72</v>
      </c>
      <c r="E60" s="137" t="s">
        <v>130</v>
      </c>
      <c r="F60" s="138">
        <v>91</v>
      </c>
      <c r="G60" s="138">
        <v>4</v>
      </c>
      <c r="H60" s="138">
        <v>7</v>
      </c>
      <c r="I60" s="139">
        <v>60</v>
      </c>
      <c r="J60" s="140">
        <v>12</v>
      </c>
      <c r="K60" s="139">
        <v>125</v>
      </c>
      <c r="L60" s="140">
        <v>25</v>
      </c>
      <c r="M60" s="139">
        <v>162</v>
      </c>
      <c r="N60" s="140">
        <v>30</v>
      </c>
      <c r="O60" s="139">
        <f>I60+K60+M60</f>
        <v>347</v>
      </c>
      <c r="P60" s="140">
        <f>J60+L60+N60</f>
        <v>67</v>
      </c>
      <c r="Q60" s="140">
        <f>+P60/G60</f>
        <v>16.75</v>
      </c>
      <c r="R60" s="141">
        <f>+O60/P60</f>
        <v>5.17910447761194</v>
      </c>
      <c r="S60" s="139">
        <v>1418.5</v>
      </c>
      <c r="T60" s="131">
        <f t="shared" si="7"/>
        <v>-0.7553753965456468</v>
      </c>
      <c r="U60" s="139">
        <v>589657.5</v>
      </c>
      <c r="V60" s="140">
        <v>80606</v>
      </c>
      <c r="W60" s="158">
        <f t="shared" si="12"/>
        <v>7.315305312259634</v>
      </c>
      <c r="X60" s="8"/>
      <c r="Y60" s="8"/>
    </row>
    <row r="61" spans="1:25" s="10" customFormat="1" ht="18">
      <c r="A61" s="53">
        <v>57</v>
      </c>
      <c r="B61" s="109" t="s">
        <v>0</v>
      </c>
      <c r="C61" s="58">
        <v>39094</v>
      </c>
      <c r="D61" s="135" t="s">
        <v>8</v>
      </c>
      <c r="E61" s="135" t="s">
        <v>131</v>
      </c>
      <c r="F61" s="60">
        <v>226</v>
      </c>
      <c r="G61" s="60">
        <v>5</v>
      </c>
      <c r="H61" s="60">
        <v>14</v>
      </c>
      <c r="I61" s="136">
        <v>15</v>
      </c>
      <c r="J61" s="133">
        <v>3</v>
      </c>
      <c r="K61" s="136">
        <v>70</v>
      </c>
      <c r="L61" s="133">
        <v>12</v>
      </c>
      <c r="M61" s="136">
        <v>181</v>
      </c>
      <c r="N61" s="133">
        <v>32</v>
      </c>
      <c r="O61" s="136">
        <f>I61+K61+M61</f>
        <v>266</v>
      </c>
      <c r="P61" s="133">
        <f>J61+L61+N61</f>
        <v>47</v>
      </c>
      <c r="Q61" s="132">
        <f>P61/G61</f>
        <v>9.4</v>
      </c>
      <c r="R61" s="142">
        <f>O61/P61</f>
        <v>5.659574468085107</v>
      </c>
      <c r="S61" s="136">
        <v>691</v>
      </c>
      <c r="T61" s="131">
        <f t="shared" si="7"/>
        <v>-0.6150506512301013</v>
      </c>
      <c r="U61" s="143">
        <v>8566863</v>
      </c>
      <c r="V61" s="132">
        <v>1231326</v>
      </c>
      <c r="W61" s="160">
        <f t="shared" si="12"/>
        <v>6.957428820637264</v>
      </c>
      <c r="X61" s="8"/>
      <c r="Y61" s="8"/>
    </row>
    <row r="62" spans="1:25" s="10" customFormat="1" ht="18">
      <c r="A62" s="53">
        <v>58</v>
      </c>
      <c r="B62" s="108" t="s">
        <v>80</v>
      </c>
      <c r="C62" s="59">
        <v>39115</v>
      </c>
      <c r="D62" s="123" t="s">
        <v>22</v>
      </c>
      <c r="E62" s="123" t="s">
        <v>23</v>
      </c>
      <c r="F62" s="124">
        <v>81</v>
      </c>
      <c r="G62" s="124">
        <v>1</v>
      </c>
      <c r="H62" s="124">
        <v>11</v>
      </c>
      <c r="I62" s="125">
        <v>67</v>
      </c>
      <c r="J62" s="126">
        <v>9</v>
      </c>
      <c r="K62" s="125">
        <v>46</v>
      </c>
      <c r="L62" s="126">
        <v>6</v>
      </c>
      <c r="M62" s="125">
        <v>101</v>
      </c>
      <c r="N62" s="126">
        <v>13</v>
      </c>
      <c r="O62" s="127">
        <f aca="true" t="shared" si="13" ref="O62:P64">+I62+K62+M62</f>
        <v>214</v>
      </c>
      <c r="P62" s="128">
        <f t="shared" si="13"/>
        <v>28</v>
      </c>
      <c r="Q62" s="129">
        <f>IF(O62&lt;&gt;0,P62/G62,"")</f>
        <v>28</v>
      </c>
      <c r="R62" s="130">
        <f>IF(O62&lt;&gt;0,O62/P62,"")</f>
        <v>7.642857142857143</v>
      </c>
      <c r="S62" s="125">
        <v>1648</v>
      </c>
      <c r="T62" s="131">
        <f t="shared" si="7"/>
        <v>-0.8701456310679612</v>
      </c>
      <c r="U62" s="125">
        <v>3167771</v>
      </c>
      <c r="V62" s="126">
        <v>374511</v>
      </c>
      <c r="W62" s="159">
        <f t="shared" si="12"/>
        <v>8.458419111855193</v>
      </c>
      <c r="X62" s="8"/>
      <c r="Y62" s="8"/>
    </row>
    <row r="63" spans="1:25" s="10" customFormat="1" ht="18">
      <c r="A63" s="53">
        <v>59</v>
      </c>
      <c r="B63" s="108" t="s">
        <v>132</v>
      </c>
      <c r="C63" s="59">
        <v>39066</v>
      </c>
      <c r="D63" s="123" t="s">
        <v>22</v>
      </c>
      <c r="E63" s="123" t="s">
        <v>14</v>
      </c>
      <c r="F63" s="124">
        <v>40</v>
      </c>
      <c r="G63" s="124">
        <v>1</v>
      </c>
      <c r="H63" s="124">
        <v>14</v>
      </c>
      <c r="I63" s="125">
        <v>16</v>
      </c>
      <c r="J63" s="126">
        <v>2</v>
      </c>
      <c r="K63" s="125">
        <v>88</v>
      </c>
      <c r="L63" s="126">
        <v>10</v>
      </c>
      <c r="M63" s="125">
        <v>53</v>
      </c>
      <c r="N63" s="126">
        <v>7</v>
      </c>
      <c r="O63" s="127">
        <f t="shared" si="13"/>
        <v>157</v>
      </c>
      <c r="P63" s="128">
        <f t="shared" si="13"/>
        <v>19</v>
      </c>
      <c r="Q63" s="129">
        <f>IF(O63&lt;&gt;0,P63/G63,"")</f>
        <v>19</v>
      </c>
      <c r="R63" s="130">
        <f>IF(O63&lt;&gt;0,O63/P63,"")</f>
        <v>8.263157894736842</v>
      </c>
      <c r="S63" s="125"/>
      <c r="T63" s="131">
        <f t="shared" si="7"/>
      </c>
      <c r="U63" s="125">
        <v>464885</v>
      </c>
      <c r="V63" s="126">
        <v>50114</v>
      </c>
      <c r="W63" s="159">
        <f t="shared" si="12"/>
        <v>9.27654946721475</v>
      </c>
      <c r="X63" s="8"/>
      <c r="Y63" s="8"/>
    </row>
    <row r="64" spans="1:25" s="10" customFormat="1" ht="18">
      <c r="A64" s="53">
        <v>60</v>
      </c>
      <c r="B64" s="108" t="s">
        <v>107</v>
      </c>
      <c r="C64" s="59">
        <v>39066</v>
      </c>
      <c r="D64" s="123" t="s">
        <v>22</v>
      </c>
      <c r="E64" s="123" t="s">
        <v>10</v>
      </c>
      <c r="F64" s="124">
        <v>183</v>
      </c>
      <c r="G64" s="124">
        <v>1</v>
      </c>
      <c r="H64" s="124">
        <v>18</v>
      </c>
      <c r="I64" s="125">
        <v>21</v>
      </c>
      <c r="J64" s="126">
        <v>3</v>
      </c>
      <c r="K64" s="125">
        <v>35</v>
      </c>
      <c r="L64" s="126">
        <v>5</v>
      </c>
      <c r="M64" s="125">
        <v>49</v>
      </c>
      <c r="N64" s="126">
        <v>7</v>
      </c>
      <c r="O64" s="127">
        <f t="shared" si="13"/>
        <v>105</v>
      </c>
      <c r="P64" s="128">
        <f t="shared" si="13"/>
        <v>15</v>
      </c>
      <c r="Q64" s="129">
        <f>IF(O64&lt;&gt;0,P64/G64,"")</f>
        <v>15</v>
      </c>
      <c r="R64" s="130">
        <f>IF(O64&lt;&gt;0,O64/P64,"")</f>
        <v>7</v>
      </c>
      <c r="S64" s="125">
        <v>91</v>
      </c>
      <c r="T64" s="131">
        <f t="shared" si="7"/>
        <v>0.15384615384615385</v>
      </c>
      <c r="U64" s="125">
        <v>3097312</v>
      </c>
      <c r="V64" s="126">
        <v>450179</v>
      </c>
      <c r="W64" s="159">
        <f t="shared" si="12"/>
        <v>6.880178773332386</v>
      </c>
      <c r="X64" s="8"/>
      <c r="Y64" s="8"/>
    </row>
    <row r="65" spans="1:25" s="10" customFormat="1" ht="18.75" thickBot="1">
      <c r="A65" s="53">
        <v>61</v>
      </c>
      <c r="B65" s="164" t="s">
        <v>98</v>
      </c>
      <c r="C65" s="117">
        <v>39038</v>
      </c>
      <c r="D65" s="165" t="s">
        <v>13</v>
      </c>
      <c r="E65" s="165" t="s">
        <v>99</v>
      </c>
      <c r="F65" s="166">
        <v>109</v>
      </c>
      <c r="G65" s="166">
        <v>1</v>
      </c>
      <c r="H65" s="166">
        <v>13</v>
      </c>
      <c r="I65" s="167">
        <v>12</v>
      </c>
      <c r="J65" s="168">
        <v>2</v>
      </c>
      <c r="K65" s="167">
        <v>12</v>
      </c>
      <c r="L65" s="168">
        <v>2</v>
      </c>
      <c r="M65" s="167">
        <v>12</v>
      </c>
      <c r="N65" s="168">
        <v>2</v>
      </c>
      <c r="O65" s="169">
        <f>I65+K65+M65</f>
        <v>36</v>
      </c>
      <c r="P65" s="170">
        <f>J65+L65+N65</f>
        <v>6</v>
      </c>
      <c r="Q65" s="171">
        <f>IF(O65&lt;&gt;0,P65/G65,"")</f>
        <v>6</v>
      </c>
      <c r="R65" s="172">
        <f>IF(O65&lt;&gt;0,O65/P65,"")</f>
        <v>6</v>
      </c>
      <c r="S65" s="167">
        <v>150</v>
      </c>
      <c r="T65" s="173">
        <f t="shared" si="7"/>
        <v>-0.76</v>
      </c>
      <c r="U65" s="169">
        <f>712634+578949+327758+206180.5+97478.5+25512.5+19312+9417+9880+3218.5+825+210+36</f>
        <v>1991411</v>
      </c>
      <c r="V65" s="174">
        <f>88349+73537+43461+31145+15589+5191+3691+2021+1909+562+165+35+6</f>
        <v>265661</v>
      </c>
      <c r="W65" s="175">
        <f>IF(U65&lt;&gt;0,U65/V65,"")</f>
        <v>7.496060769175754</v>
      </c>
      <c r="X65" s="8"/>
      <c r="Y65" s="8"/>
    </row>
    <row r="66" spans="1:28" s="69" customFormat="1" ht="15.75" thickBot="1">
      <c r="A66" s="77"/>
      <c r="B66" s="208" t="s">
        <v>6</v>
      </c>
      <c r="C66" s="209"/>
      <c r="D66" s="210"/>
      <c r="E66" s="211"/>
      <c r="F66" s="72">
        <f>SUM(F5:F65)</f>
        <v>3957</v>
      </c>
      <c r="G66" s="72">
        <f>SUM(G5:G65)</f>
        <v>1403</v>
      </c>
      <c r="H66" s="73"/>
      <c r="I66" s="82"/>
      <c r="J66" s="93"/>
      <c r="K66" s="82"/>
      <c r="L66" s="93"/>
      <c r="M66" s="82"/>
      <c r="N66" s="93"/>
      <c r="O66" s="82">
        <f>SUM(O5:O65)</f>
        <v>1952738.5</v>
      </c>
      <c r="P66" s="93">
        <f>SUM(P5:P65)</f>
        <v>237821</v>
      </c>
      <c r="Q66" s="93">
        <f>O66/G66</f>
        <v>1391.8307198859586</v>
      </c>
      <c r="R66" s="74">
        <f>O66/P66</f>
        <v>8.21095908267142</v>
      </c>
      <c r="S66" s="82"/>
      <c r="T66" s="75"/>
      <c r="U66" s="82"/>
      <c r="V66" s="93"/>
      <c r="W66" s="76"/>
      <c r="AB66" s="69" t="s">
        <v>36</v>
      </c>
    </row>
    <row r="67" spans="1:24" s="51" customFormat="1" ht="13.5" customHeight="1">
      <c r="A67" s="40"/>
      <c r="B67" s="79"/>
      <c r="C67" s="71"/>
      <c r="F67" s="104"/>
      <c r="G67" s="42"/>
      <c r="H67" s="41"/>
      <c r="I67" s="83"/>
      <c r="J67" s="45"/>
      <c r="K67" s="83"/>
      <c r="L67" s="45"/>
      <c r="M67" s="83"/>
      <c r="N67" s="45"/>
      <c r="O67" s="83"/>
      <c r="P67" s="45"/>
      <c r="Q67" s="45"/>
      <c r="R67" s="46"/>
      <c r="S67" s="91"/>
      <c r="T67" s="48"/>
      <c r="U67" s="91"/>
      <c r="V67" s="45"/>
      <c r="W67" s="46"/>
      <c r="X67" s="50"/>
    </row>
    <row r="68" spans="1:24" s="33" customFormat="1" ht="18" customHeight="1">
      <c r="A68" s="32"/>
      <c r="B68" s="80"/>
      <c r="C68" s="66"/>
      <c r="D68" s="206"/>
      <c r="E68" s="207"/>
      <c r="F68" s="207"/>
      <c r="G68" s="207"/>
      <c r="H68" s="34"/>
      <c r="I68" s="84"/>
      <c r="J68" s="94"/>
      <c r="K68" s="84"/>
      <c r="L68" s="94"/>
      <c r="M68" s="84"/>
      <c r="N68" s="94"/>
      <c r="O68" s="88"/>
      <c r="P68" s="101"/>
      <c r="Q68" s="94"/>
      <c r="R68" s="37"/>
      <c r="S68" s="216" t="s">
        <v>37</v>
      </c>
      <c r="T68" s="216"/>
      <c r="U68" s="216"/>
      <c r="V68" s="216"/>
      <c r="W68" s="216"/>
      <c r="X68" s="38"/>
    </row>
    <row r="69" spans="1:24" s="33" customFormat="1" ht="18">
      <c r="A69" s="32"/>
      <c r="B69" s="80"/>
      <c r="C69" s="66"/>
      <c r="D69" s="121"/>
      <c r="E69" s="122"/>
      <c r="F69" s="103"/>
      <c r="G69" s="103"/>
      <c r="H69" s="34"/>
      <c r="I69" s="84"/>
      <c r="J69" s="94"/>
      <c r="K69" s="84"/>
      <c r="L69" s="94"/>
      <c r="M69" s="84"/>
      <c r="N69" s="94"/>
      <c r="O69" s="88"/>
      <c r="P69" s="101"/>
      <c r="Q69" s="94"/>
      <c r="R69" s="37"/>
      <c r="S69" s="216"/>
      <c r="T69" s="216"/>
      <c r="U69" s="216"/>
      <c r="V69" s="216"/>
      <c r="W69" s="216"/>
      <c r="X69" s="38"/>
    </row>
    <row r="70" spans="1:24" s="33" customFormat="1" ht="18">
      <c r="A70" s="32"/>
      <c r="B70" s="39"/>
      <c r="C70" s="67"/>
      <c r="F70" s="34"/>
      <c r="G70" s="34"/>
      <c r="H70" s="34"/>
      <c r="I70" s="84"/>
      <c r="J70" s="94"/>
      <c r="K70" s="84"/>
      <c r="L70" s="94"/>
      <c r="M70" s="84"/>
      <c r="N70" s="94"/>
      <c r="O70" s="88"/>
      <c r="P70" s="101"/>
      <c r="Q70" s="94"/>
      <c r="R70" s="37"/>
      <c r="S70" s="216"/>
      <c r="T70" s="216"/>
      <c r="U70" s="216"/>
      <c r="V70" s="216"/>
      <c r="W70" s="216"/>
      <c r="X70" s="38"/>
    </row>
    <row r="71" spans="1:24" s="33" customFormat="1" ht="18" customHeight="1">
      <c r="A71" s="32"/>
      <c r="B71" s="39"/>
      <c r="C71" s="67"/>
      <c r="F71" s="34"/>
      <c r="G71" s="34"/>
      <c r="H71" s="34"/>
      <c r="I71" s="84"/>
      <c r="J71" s="94"/>
      <c r="K71" s="84"/>
      <c r="L71" s="94"/>
      <c r="M71" s="84"/>
      <c r="N71" s="94"/>
      <c r="O71" s="88"/>
      <c r="P71" s="101"/>
      <c r="Q71" s="94"/>
      <c r="R71" s="37"/>
      <c r="S71" s="215" t="s">
        <v>133</v>
      </c>
      <c r="T71" s="215"/>
      <c r="U71" s="215"/>
      <c r="V71" s="215"/>
      <c r="W71" s="215"/>
      <c r="X71" s="38"/>
    </row>
    <row r="72" spans="1:24" s="33" customFormat="1" ht="18">
      <c r="A72" s="32"/>
      <c r="B72" s="39"/>
      <c r="C72" s="67"/>
      <c r="F72" s="34"/>
      <c r="G72" s="34"/>
      <c r="H72" s="34"/>
      <c r="I72" s="84"/>
      <c r="J72" s="94"/>
      <c r="K72" s="84"/>
      <c r="L72" s="94"/>
      <c r="M72" s="84"/>
      <c r="N72" s="94"/>
      <c r="O72" s="88"/>
      <c r="P72" s="101"/>
      <c r="Q72" s="94"/>
      <c r="R72" s="37"/>
      <c r="S72" s="215"/>
      <c r="T72" s="215"/>
      <c r="U72" s="215"/>
      <c r="V72" s="215"/>
      <c r="W72" s="215"/>
      <c r="X72" s="38"/>
    </row>
    <row r="73" spans="1:24" s="33" customFormat="1" ht="18">
      <c r="A73" s="32"/>
      <c r="B73" s="39"/>
      <c r="C73" s="67"/>
      <c r="F73" s="34"/>
      <c r="G73" s="34"/>
      <c r="H73" s="34"/>
      <c r="I73" s="84"/>
      <c r="J73" s="94"/>
      <c r="K73" s="84"/>
      <c r="L73" s="94"/>
      <c r="M73" s="84"/>
      <c r="N73" s="94"/>
      <c r="O73" s="88"/>
      <c r="P73" s="101"/>
      <c r="Q73" s="94"/>
      <c r="R73" s="37"/>
      <c r="S73" s="215"/>
      <c r="T73" s="215"/>
      <c r="U73" s="215"/>
      <c r="V73" s="215"/>
      <c r="W73" s="215"/>
      <c r="X73" s="38"/>
    </row>
    <row r="74" spans="1:24" s="33" customFormat="1" ht="18">
      <c r="A74" s="32"/>
      <c r="B74" s="39"/>
      <c r="C74" s="67"/>
      <c r="F74" s="34"/>
      <c r="G74" s="34"/>
      <c r="H74" s="34"/>
      <c r="I74" s="84"/>
      <c r="J74" s="94"/>
      <c r="K74" s="84"/>
      <c r="L74" s="94"/>
      <c r="M74" s="84"/>
      <c r="N74" s="94"/>
      <c r="O74" s="88"/>
      <c r="P74" s="212" t="s">
        <v>44</v>
      </c>
      <c r="Q74" s="213"/>
      <c r="R74" s="213"/>
      <c r="S74" s="213"/>
      <c r="T74" s="213"/>
      <c r="U74" s="213"/>
      <c r="V74" s="213"/>
      <c r="W74" s="213"/>
      <c r="X74" s="38"/>
    </row>
    <row r="75" spans="1:24" s="33" customFormat="1" ht="18">
      <c r="A75" s="32"/>
      <c r="B75" s="39"/>
      <c r="C75" s="67"/>
      <c r="F75" s="34"/>
      <c r="G75" s="34"/>
      <c r="H75" s="34"/>
      <c r="I75" s="84"/>
      <c r="J75" s="94"/>
      <c r="K75" s="84"/>
      <c r="L75" s="94"/>
      <c r="M75" s="84"/>
      <c r="N75" s="94"/>
      <c r="O75" s="88"/>
      <c r="P75" s="213"/>
      <c r="Q75" s="213"/>
      <c r="R75" s="213"/>
      <c r="S75" s="213"/>
      <c r="T75" s="213"/>
      <c r="U75" s="213"/>
      <c r="V75" s="213"/>
      <c r="W75" s="213"/>
      <c r="X75" s="38"/>
    </row>
    <row r="76" spans="1:24" s="33" customFormat="1" ht="18">
      <c r="A76" s="32"/>
      <c r="B76" s="39"/>
      <c r="C76" s="67"/>
      <c r="F76" s="34"/>
      <c r="G76" s="34"/>
      <c r="H76" s="34"/>
      <c r="I76" s="84"/>
      <c r="J76" s="94"/>
      <c r="K76" s="84"/>
      <c r="L76" s="94"/>
      <c r="M76" s="84"/>
      <c r="N76" s="94"/>
      <c r="O76" s="88"/>
      <c r="P76" s="213"/>
      <c r="Q76" s="213"/>
      <c r="R76" s="213"/>
      <c r="S76" s="213"/>
      <c r="T76" s="213"/>
      <c r="U76" s="213"/>
      <c r="V76" s="213"/>
      <c r="W76" s="213"/>
      <c r="X76" s="38"/>
    </row>
    <row r="77" spans="1:24" s="33" customFormat="1" ht="18">
      <c r="A77" s="32"/>
      <c r="B77" s="39"/>
      <c r="C77" s="67"/>
      <c r="F77" s="34"/>
      <c r="G77" s="34"/>
      <c r="H77" s="34"/>
      <c r="I77" s="84"/>
      <c r="J77" s="94"/>
      <c r="K77" s="84"/>
      <c r="L77" s="94"/>
      <c r="M77" s="84"/>
      <c r="N77" s="94"/>
      <c r="O77" s="88"/>
      <c r="P77" s="213"/>
      <c r="Q77" s="213"/>
      <c r="R77" s="213"/>
      <c r="S77" s="213"/>
      <c r="T77" s="213"/>
      <c r="U77" s="213"/>
      <c r="V77" s="213"/>
      <c r="W77" s="213"/>
      <c r="X77" s="38"/>
    </row>
    <row r="78" spans="1:24" s="33" customFormat="1" ht="18" customHeight="1">
      <c r="A78" s="32"/>
      <c r="B78" s="39"/>
      <c r="C78" s="67"/>
      <c r="F78" s="34"/>
      <c r="G78" s="34"/>
      <c r="H78" s="34"/>
      <c r="I78" s="84"/>
      <c r="J78" s="94"/>
      <c r="K78" s="84"/>
      <c r="L78" s="94"/>
      <c r="M78" s="84"/>
      <c r="N78" s="94"/>
      <c r="O78" s="88"/>
      <c r="P78" s="213"/>
      <c r="Q78" s="213"/>
      <c r="R78" s="213"/>
      <c r="S78" s="213"/>
      <c r="T78" s="213"/>
      <c r="U78" s="213"/>
      <c r="V78" s="213"/>
      <c r="W78" s="213"/>
      <c r="X78" s="38"/>
    </row>
    <row r="79" spans="1:24" s="33" customFormat="1" ht="18">
      <c r="A79" s="32"/>
      <c r="B79" s="39"/>
      <c r="C79" s="67"/>
      <c r="F79" s="34"/>
      <c r="G79" s="5"/>
      <c r="H79" s="5"/>
      <c r="I79" s="85"/>
      <c r="J79" s="95"/>
      <c r="K79" s="85"/>
      <c r="L79" s="95"/>
      <c r="M79" s="85"/>
      <c r="N79" s="95"/>
      <c r="O79" s="88"/>
      <c r="P79" s="213"/>
      <c r="Q79" s="213"/>
      <c r="R79" s="213"/>
      <c r="S79" s="213"/>
      <c r="T79" s="213"/>
      <c r="U79" s="213"/>
      <c r="V79" s="213"/>
      <c r="W79" s="213"/>
      <c r="X79" s="38"/>
    </row>
    <row r="80" spans="1:24" s="33" customFormat="1" ht="18">
      <c r="A80" s="32"/>
      <c r="B80" s="39"/>
      <c r="C80" s="67"/>
      <c r="F80" s="34"/>
      <c r="G80" s="5"/>
      <c r="H80" s="5"/>
      <c r="I80" s="85"/>
      <c r="J80" s="95"/>
      <c r="K80" s="85"/>
      <c r="L80" s="95"/>
      <c r="M80" s="85"/>
      <c r="N80" s="95"/>
      <c r="O80" s="88"/>
      <c r="P80" s="214" t="s">
        <v>4</v>
      </c>
      <c r="Q80" s="213"/>
      <c r="R80" s="213"/>
      <c r="S80" s="213"/>
      <c r="T80" s="213"/>
      <c r="U80" s="213"/>
      <c r="V80" s="213"/>
      <c r="W80" s="213"/>
      <c r="X80" s="38"/>
    </row>
    <row r="81" spans="1:24" s="33" customFormat="1" ht="18">
      <c r="A81" s="32"/>
      <c r="B81" s="39"/>
      <c r="C81" s="67"/>
      <c r="F81" s="34"/>
      <c r="G81" s="5"/>
      <c r="H81" s="5"/>
      <c r="I81" s="85"/>
      <c r="J81" s="95"/>
      <c r="K81" s="85"/>
      <c r="L81" s="95"/>
      <c r="M81" s="85"/>
      <c r="N81" s="95"/>
      <c r="O81" s="88"/>
      <c r="P81" s="213"/>
      <c r="Q81" s="213"/>
      <c r="R81" s="213"/>
      <c r="S81" s="213"/>
      <c r="T81" s="213"/>
      <c r="U81" s="213"/>
      <c r="V81" s="213"/>
      <c r="W81" s="213"/>
      <c r="X81" s="38"/>
    </row>
    <row r="82" spans="1:24" s="33" customFormat="1" ht="18">
      <c r="A82" s="32"/>
      <c r="B82" s="39"/>
      <c r="C82" s="67"/>
      <c r="F82" s="34"/>
      <c r="G82" s="5"/>
      <c r="H82" s="5"/>
      <c r="I82" s="85"/>
      <c r="J82" s="95"/>
      <c r="K82" s="85"/>
      <c r="L82" s="95"/>
      <c r="M82" s="85"/>
      <c r="N82" s="95"/>
      <c r="O82" s="88"/>
      <c r="P82" s="213"/>
      <c r="Q82" s="213"/>
      <c r="R82" s="213"/>
      <c r="S82" s="213"/>
      <c r="T82" s="213"/>
      <c r="U82" s="213"/>
      <c r="V82" s="213"/>
      <c r="W82" s="213"/>
      <c r="X82" s="38"/>
    </row>
    <row r="83" spans="1:24" s="33" customFormat="1" ht="18">
      <c r="A83" s="32"/>
      <c r="B83" s="39"/>
      <c r="C83" s="67"/>
      <c r="F83" s="34"/>
      <c r="G83" s="5"/>
      <c r="H83" s="5"/>
      <c r="I83" s="85"/>
      <c r="J83" s="95"/>
      <c r="K83" s="85"/>
      <c r="L83" s="95"/>
      <c r="M83" s="85"/>
      <c r="N83" s="95"/>
      <c r="O83" s="88"/>
      <c r="P83" s="213"/>
      <c r="Q83" s="213"/>
      <c r="R83" s="213"/>
      <c r="S83" s="213"/>
      <c r="T83" s="213"/>
      <c r="U83" s="213"/>
      <c r="V83" s="213"/>
      <c r="W83" s="213"/>
      <c r="X83" s="38"/>
    </row>
    <row r="84" spans="1:24" s="33" customFormat="1" ht="18">
      <c r="A84" s="32"/>
      <c r="B84" s="39"/>
      <c r="C84" s="67"/>
      <c r="F84" s="34"/>
      <c r="G84" s="5"/>
      <c r="H84" s="5"/>
      <c r="I84" s="85"/>
      <c r="J84" s="95"/>
      <c r="K84" s="85"/>
      <c r="L84" s="95"/>
      <c r="M84" s="85"/>
      <c r="N84" s="95"/>
      <c r="O84" s="88"/>
      <c r="P84" s="213"/>
      <c r="Q84" s="213"/>
      <c r="R84" s="213"/>
      <c r="S84" s="213"/>
      <c r="T84" s="213"/>
      <c r="U84" s="213"/>
      <c r="V84" s="213"/>
      <c r="W84" s="213"/>
      <c r="X84" s="38"/>
    </row>
    <row r="85" spans="16:23" ht="18">
      <c r="P85" s="213"/>
      <c r="Q85" s="213"/>
      <c r="R85" s="213"/>
      <c r="S85" s="213"/>
      <c r="T85" s="213"/>
      <c r="U85" s="213"/>
      <c r="V85" s="213"/>
      <c r="W85" s="213"/>
    </row>
    <row r="86" spans="16:23" ht="18">
      <c r="P86" s="213"/>
      <c r="Q86" s="213"/>
      <c r="R86" s="213"/>
      <c r="S86" s="213"/>
      <c r="T86" s="213"/>
      <c r="U86" s="213"/>
      <c r="V86" s="213"/>
      <c r="W86" s="213"/>
    </row>
  </sheetData>
  <mergeCells count="20">
    <mergeCell ref="D68:G68"/>
    <mergeCell ref="B66:E66"/>
    <mergeCell ref="P74:W79"/>
    <mergeCell ref="P80:W86"/>
    <mergeCell ref="S71:W73"/>
    <mergeCell ref="S68:W70"/>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26:X28 X10:X13 X8:X9 Q10:R20 W7:W9 W36:W38" formula="1"/>
    <ignoredError sqref="W66 Q54:R60 O21:P24 W42:W53 W57:W64" unlockedFormula="1"/>
    <ignoredError sqref="Q25:R35 Q21:R24 O25:P35 O39:P41 Q39:R41 W10:W35 Q36:R38 Q42:R53 O36:P38 O54:P56 W39:W41 O42:P53 O57:P60 W54:W56"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8"/>
      <c r="B1" s="27"/>
      <c r="C1" s="26"/>
      <c r="D1" s="25"/>
      <c r="E1" s="25"/>
      <c r="F1" s="24"/>
      <c r="G1" s="24"/>
      <c r="H1" s="24"/>
      <c r="I1" s="23"/>
      <c r="J1" s="22"/>
      <c r="K1" s="21"/>
      <c r="L1" s="20"/>
      <c r="M1" s="19"/>
      <c r="N1" s="18"/>
      <c r="O1" s="17"/>
    </row>
    <row r="2" spans="1:23" s="2" customFormat="1" ht="27.75" thickBot="1">
      <c r="A2" s="217" t="s">
        <v>5</v>
      </c>
      <c r="B2" s="200"/>
      <c r="C2" s="200"/>
      <c r="D2" s="200"/>
      <c r="E2" s="200"/>
      <c r="F2" s="200"/>
      <c r="G2" s="200"/>
      <c r="H2" s="200"/>
      <c r="I2" s="200"/>
      <c r="J2" s="200"/>
      <c r="K2" s="200"/>
      <c r="L2" s="200"/>
      <c r="M2" s="200"/>
      <c r="N2" s="200"/>
      <c r="O2" s="200"/>
      <c r="P2" s="200"/>
      <c r="Q2" s="200"/>
      <c r="R2" s="200"/>
      <c r="S2" s="200"/>
      <c r="T2" s="200"/>
      <c r="U2" s="200"/>
      <c r="V2" s="200"/>
      <c r="W2" s="200"/>
    </row>
    <row r="3" spans="1:23" s="29" customFormat="1" ht="16.5" customHeight="1">
      <c r="A3" s="31"/>
      <c r="B3" s="218" t="s">
        <v>15</v>
      </c>
      <c r="C3" s="205" t="s">
        <v>27</v>
      </c>
      <c r="D3" s="195" t="s">
        <v>16</v>
      </c>
      <c r="E3" s="195" t="s">
        <v>42</v>
      </c>
      <c r="F3" s="195" t="s">
        <v>28</v>
      </c>
      <c r="G3" s="195" t="s">
        <v>29</v>
      </c>
      <c r="H3" s="195" t="s">
        <v>30</v>
      </c>
      <c r="I3" s="197" t="s">
        <v>17</v>
      </c>
      <c r="J3" s="197"/>
      <c r="K3" s="197" t="s">
        <v>18</v>
      </c>
      <c r="L3" s="197"/>
      <c r="M3" s="197" t="s">
        <v>19</v>
      </c>
      <c r="N3" s="197"/>
      <c r="O3" s="198" t="s">
        <v>31</v>
      </c>
      <c r="P3" s="198"/>
      <c r="Q3" s="198"/>
      <c r="R3" s="198"/>
      <c r="S3" s="197" t="s">
        <v>32</v>
      </c>
      <c r="T3" s="197"/>
      <c r="U3" s="198" t="s">
        <v>33</v>
      </c>
      <c r="V3" s="198"/>
      <c r="W3" s="202"/>
    </row>
    <row r="4" spans="1:23" s="29" customFormat="1" ht="37.5" customHeight="1" thickBot="1">
      <c r="A4" s="61"/>
      <c r="B4" s="219"/>
      <c r="C4" s="194"/>
      <c r="D4" s="196"/>
      <c r="E4" s="196"/>
      <c r="F4" s="201"/>
      <c r="G4" s="201"/>
      <c r="H4" s="201"/>
      <c r="I4" s="81" t="s">
        <v>26</v>
      </c>
      <c r="J4" s="64" t="s">
        <v>21</v>
      </c>
      <c r="K4" s="81" t="s">
        <v>26</v>
      </c>
      <c r="L4" s="64" t="s">
        <v>21</v>
      </c>
      <c r="M4" s="81" t="s">
        <v>26</v>
      </c>
      <c r="N4" s="64" t="s">
        <v>21</v>
      </c>
      <c r="O4" s="87" t="s">
        <v>26</v>
      </c>
      <c r="P4" s="97" t="s">
        <v>21</v>
      </c>
      <c r="Q4" s="97" t="s">
        <v>34</v>
      </c>
      <c r="R4" s="63" t="s">
        <v>35</v>
      </c>
      <c r="S4" s="81" t="s">
        <v>26</v>
      </c>
      <c r="T4" s="62" t="s">
        <v>20</v>
      </c>
      <c r="U4" s="81" t="s">
        <v>26</v>
      </c>
      <c r="V4" s="64" t="s">
        <v>21</v>
      </c>
      <c r="W4" s="65" t="s">
        <v>35</v>
      </c>
    </row>
    <row r="5" spans="1:24" s="6" customFormat="1" ht="15.75" customHeight="1">
      <c r="A5" s="53">
        <v>1</v>
      </c>
      <c r="B5" s="116" t="s">
        <v>109</v>
      </c>
      <c r="C5" s="106">
        <v>39185</v>
      </c>
      <c r="D5" s="147" t="s">
        <v>13</v>
      </c>
      <c r="E5" s="147" t="s">
        <v>110</v>
      </c>
      <c r="F5" s="118">
        <v>111</v>
      </c>
      <c r="G5" s="118">
        <v>111</v>
      </c>
      <c r="H5" s="118">
        <v>1</v>
      </c>
      <c r="I5" s="148">
        <v>63564.5</v>
      </c>
      <c r="J5" s="149">
        <v>8017</v>
      </c>
      <c r="K5" s="148">
        <v>121592.5</v>
      </c>
      <c r="L5" s="149">
        <v>14177</v>
      </c>
      <c r="M5" s="148">
        <v>133554</v>
      </c>
      <c r="N5" s="149">
        <v>15792</v>
      </c>
      <c r="O5" s="150">
        <f>I5+K5+M5</f>
        <v>318711</v>
      </c>
      <c r="P5" s="151">
        <f>J5+L5+N5</f>
        <v>37986</v>
      </c>
      <c r="Q5" s="152">
        <f>IF(O5&lt;&gt;0,P5/G5,"")</f>
        <v>342.2162162162162</v>
      </c>
      <c r="R5" s="153">
        <f>IF(O5&lt;&gt;0,O5/P5,"")</f>
        <v>8.390222713631339</v>
      </c>
      <c r="S5" s="148"/>
      <c r="T5" s="154">
        <f aca="true" t="shared" si="0" ref="T5:T24">IF(S5&lt;&gt;0,-(S5-O5)/S5,"")</f>
      </c>
      <c r="U5" s="150">
        <f>318711+0</f>
        <v>318711</v>
      </c>
      <c r="V5" s="155">
        <f>37986+0</f>
        <v>37986</v>
      </c>
      <c r="W5" s="156">
        <f>IF(U5&lt;&gt;0,U5/V5,"")</f>
        <v>8.390222713631339</v>
      </c>
      <c r="X5" s="29"/>
    </row>
    <row r="6" spans="1:24" s="6" customFormat="1" ht="15.75" customHeight="1">
      <c r="A6" s="53">
        <v>2</v>
      </c>
      <c r="B6" s="108" t="s">
        <v>89</v>
      </c>
      <c r="C6" s="59">
        <v>39178</v>
      </c>
      <c r="D6" s="123" t="s">
        <v>59</v>
      </c>
      <c r="E6" s="123" t="s">
        <v>90</v>
      </c>
      <c r="F6" s="124">
        <v>55</v>
      </c>
      <c r="G6" s="124">
        <v>55</v>
      </c>
      <c r="H6" s="124">
        <v>2</v>
      </c>
      <c r="I6" s="125">
        <v>54718</v>
      </c>
      <c r="J6" s="126">
        <v>5674</v>
      </c>
      <c r="K6" s="125">
        <v>82323</v>
      </c>
      <c r="L6" s="126">
        <v>8323</v>
      </c>
      <c r="M6" s="125">
        <v>89509</v>
      </c>
      <c r="N6" s="126">
        <v>9169</v>
      </c>
      <c r="O6" s="127">
        <f>+I6+K6+M6</f>
        <v>226550</v>
      </c>
      <c r="P6" s="128">
        <f>+J6+L6+N6</f>
        <v>23166</v>
      </c>
      <c r="Q6" s="133">
        <f>+P6/G6</f>
        <v>421.2</v>
      </c>
      <c r="R6" s="134">
        <f>+O6/P6</f>
        <v>9.779418112751445</v>
      </c>
      <c r="S6" s="125">
        <v>396199</v>
      </c>
      <c r="T6" s="131">
        <f t="shared" si="0"/>
        <v>-0.4281913886708447</v>
      </c>
      <c r="U6" s="125">
        <v>891108</v>
      </c>
      <c r="V6" s="126">
        <v>96682</v>
      </c>
      <c r="W6" s="119">
        <f>U6/V6</f>
        <v>9.216896630189694</v>
      </c>
      <c r="X6" s="29"/>
    </row>
    <row r="7" spans="1:24" s="6" customFormat="1" ht="15.75" customHeight="1">
      <c r="A7" s="54">
        <v>3</v>
      </c>
      <c r="B7" s="185" t="s">
        <v>111</v>
      </c>
      <c r="C7" s="186">
        <v>39185</v>
      </c>
      <c r="D7" s="187" t="s">
        <v>24</v>
      </c>
      <c r="E7" s="187" t="s">
        <v>7</v>
      </c>
      <c r="F7" s="188">
        <v>55</v>
      </c>
      <c r="G7" s="188">
        <v>56</v>
      </c>
      <c r="H7" s="188">
        <v>1</v>
      </c>
      <c r="I7" s="189">
        <v>39485</v>
      </c>
      <c r="J7" s="190">
        <v>4243</v>
      </c>
      <c r="K7" s="189">
        <v>80427</v>
      </c>
      <c r="L7" s="190">
        <v>8181</v>
      </c>
      <c r="M7" s="189">
        <v>80571</v>
      </c>
      <c r="N7" s="190">
        <v>8405</v>
      </c>
      <c r="O7" s="189">
        <f>+M7+K7+I7</f>
        <v>200483</v>
      </c>
      <c r="P7" s="190">
        <f>+N7+L7+J7</f>
        <v>20829</v>
      </c>
      <c r="Q7" s="190">
        <f>+P7/G7</f>
        <v>371.94642857142856</v>
      </c>
      <c r="R7" s="191">
        <f>+O7/P7</f>
        <v>9.625186038696048</v>
      </c>
      <c r="S7" s="189"/>
      <c r="T7" s="192">
        <f t="shared" si="0"/>
      </c>
      <c r="U7" s="189">
        <v>200483</v>
      </c>
      <c r="V7" s="190">
        <v>20829</v>
      </c>
      <c r="W7" s="193">
        <f>+U7/V7</f>
        <v>9.625186038696048</v>
      </c>
      <c r="X7" s="7"/>
    </row>
    <row r="8" spans="1:25" s="9" customFormat="1" ht="15.75" customHeight="1">
      <c r="A8" s="52">
        <v>4</v>
      </c>
      <c r="B8" s="176" t="s">
        <v>112</v>
      </c>
      <c r="C8" s="177">
        <v>39185</v>
      </c>
      <c r="D8" s="178" t="s">
        <v>72</v>
      </c>
      <c r="E8" s="178" t="s">
        <v>113</v>
      </c>
      <c r="F8" s="179">
        <v>99</v>
      </c>
      <c r="G8" s="179">
        <v>103</v>
      </c>
      <c r="H8" s="179">
        <v>1</v>
      </c>
      <c r="I8" s="180">
        <v>35768.5</v>
      </c>
      <c r="J8" s="181">
        <v>4251</v>
      </c>
      <c r="K8" s="180">
        <v>64764</v>
      </c>
      <c r="L8" s="181">
        <v>7278</v>
      </c>
      <c r="M8" s="180">
        <v>77513</v>
      </c>
      <c r="N8" s="181">
        <v>8804</v>
      </c>
      <c r="O8" s="180">
        <f>I8+K8+M8</f>
        <v>178045.5</v>
      </c>
      <c r="P8" s="181">
        <f>J8+L8+N8</f>
        <v>20333</v>
      </c>
      <c r="Q8" s="181">
        <f>+P8/G8</f>
        <v>197.40776699029126</v>
      </c>
      <c r="R8" s="182">
        <f>+O8/P8</f>
        <v>8.75647961441991</v>
      </c>
      <c r="S8" s="180"/>
      <c r="T8" s="183">
        <f t="shared" si="0"/>
      </c>
      <c r="U8" s="180">
        <v>178045.5</v>
      </c>
      <c r="V8" s="181">
        <v>20333</v>
      </c>
      <c r="W8" s="184">
        <f>U8/V8</f>
        <v>8.75647961441991</v>
      </c>
      <c r="X8" s="7"/>
      <c r="Y8" s="8"/>
    </row>
    <row r="9" spans="1:24" s="10" customFormat="1" ht="15.75" customHeight="1">
      <c r="A9" s="53">
        <v>5</v>
      </c>
      <c r="B9" s="108" t="s">
        <v>71</v>
      </c>
      <c r="C9" s="59">
        <v>39157</v>
      </c>
      <c r="D9" s="137" t="s">
        <v>72</v>
      </c>
      <c r="E9" s="137" t="s">
        <v>73</v>
      </c>
      <c r="F9" s="138">
        <v>91</v>
      </c>
      <c r="G9" s="138">
        <v>92</v>
      </c>
      <c r="H9" s="138">
        <v>5</v>
      </c>
      <c r="I9" s="139">
        <v>24348.5</v>
      </c>
      <c r="J9" s="140">
        <v>3558</v>
      </c>
      <c r="K9" s="139">
        <v>52332</v>
      </c>
      <c r="L9" s="140">
        <v>7183</v>
      </c>
      <c r="M9" s="139">
        <v>65825</v>
      </c>
      <c r="N9" s="140">
        <v>8801</v>
      </c>
      <c r="O9" s="139">
        <f>I9+K9+M9</f>
        <v>142505.5</v>
      </c>
      <c r="P9" s="140">
        <f>J9+L9+N9</f>
        <v>19542</v>
      </c>
      <c r="Q9" s="140">
        <f>+P9/G9</f>
        <v>212.41304347826087</v>
      </c>
      <c r="R9" s="141">
        <f>+O9/P9</f>
        <v>7.292267935728175</v>
      </c>
      <c r="S9" s="139">
        <v>280465</v>
      </c>
      <c r="T9" s="131">
        <f t="shared" si="0"/>
        <v>-0.49189560194676696</v>
      </c>
      <c r="U9" s="139">
        <v>3360335</v>
      </c>
      <c r="V9" s="140">
        <v>429963</v>
      </c>
      <c r="W9" s="158">
        <f>U9/V9</f>
        <v>7.815405046480744</v>
      </c>
      <c r="X9" s="7"/>
    </row>
    <row r="10" spans="1:24" s="10" customFormat="1" ht="15.75" customHeight="1">
      <c r="A10" s="53">
        <v>6</v>
      </c>
      <c r="B10" s="108">
        <v>300</v>
      </c>
      <c r="C10" s="59">
        <v>39157</v>
      </c>
      <c r="D10" s="123" t="s">
        <v>22</v>
      </c>
      <c r="E10" s="123" t="s">
        <v>23</v>
      </c>
      <c r="F10" s="124">
        <v>112</v>
      </c>
      <c r="G10" s="124">
        <v>105</v>
      </c>
      <c r="H10" s="124">
        <v>5</v>
      </c>
      <c r="I10" s="125">
        <v>29411</v>
      </c>
      <c r="J10" s="126">
        <v>4632</v>
      </c>
      <c r="K10" s="125">
        <v>49871</v>
      </c>
      <c r="L10" s="126">
        <v>7423</v>
      </c>
      <c r="M10" s="125">
        <v>57147</v>
      </c>
      <c r="N10" s="126">
        <v>8084</v>
      </c>
      <c r="O10" s="127">
        <f>+I10+K10+M10</f>
        <v>136429</v>
      </c>
      <c r="P10" s="128">
        <f>+J10+L10+N10</f>
        <v>20139</v>
      </c>
      <c r="Q10" s="129">
        <f>IF(O10&lt;&gt;0,P10/G10,"")</f>
        <v>191.8</v>
      </c>
      <c r="R10" s="130">
        <f>IF(O10&lt;&gt;0,O10/P10,"")</f>
        <v>6.774368141417151</v>
      </c>
      <c r="S10" s="125">
        <v>245748</v>
      </c>
      <c r="T10" s="131">
        <f t="shared" si="0"/>
        <v>-0.444841870534043</v>
      </c>
      <c r="U10" s="125">
        <v>6111562</v>
      </c>
      <c r="V10" s="126">
        <v>755219</v>
      </c>
      <c r="W10" s="159">
        <f>U10/V10</f>
        <v>8.092436763375922</v>
      </c>
      <c r="X10" s="9"/>
    </row>
    <row r="11" spans="1:24" s="10" customFormat="1" ht="15.75" customHeight="1">
      <c r="A11" s="53">
        <v>7</v>
      </c>
      <c r="B11" s="109" t="s">
        <v>83</v>
      </c>
      <c r="C11" s="58">
        <v>39171</v>
      </c>
      <c r="D11" s="135" t="s">
        <v>24</v>
      </c>
      <c r="E11" s="135" t="s">
        <v>39</v>
      </c>
      <c r="F11" s="60">
        <v>88</v>
      </c>
      <c r="G11" s="60">
        <v>86</v>
      </c>
      <c r="H11" s="60">
        <v>3</v>
      </c>
      <c r="I11" s="136">
        <v>19447</v>
      </c>
      <c r="J11" s="133">
        <v>2942</v>
      </c>
      <c r="K11" s="136">
        <v>56523</v>
      </c>
      <c r="L11" s="133">
        <v>6642</v>
      </c>
      <c r="M11" s="136">
        <v>58260</v>
      </c>
      <c r="N11" s="133">
        <v>6723</v>
      </c>
      <c r="O11" s="136">
        <f>+M11+K11+I11</f>
        <v>134230</v>
      </c>
      <c r="P11" s="133">
        <f>+N11+L11+J11</f>
        <v>16307</v>
      </c>
      <c r="Q11" s="133">
        <f>+P11/G11</f>
        <v>189.61627906976744</v>
      </c>
      <c r="R11" s="134">
        <f>+O11/P11</f>
        <v>8.23143435334519</v>
      </c>
      <c r="S11" s="136">
        <v>197538</v>
      </c>
      <c r="T11" s="131">
        <f t="shared" si="0"/>
        <v>-0.3204851724731444</v>
      </c>
      <c r="U11" s="136">
        <v>849383</v>
      </c>
      <c r="V11" s="133">
        <v>103150</v>
      </c>
      <c r="W11" s="157">
        <f>+U11/V11</f>
        <v>8.234444983034416</v>
      </c>
      <c r="X11" s="8"/>
    </row>
    <row r="12" spans="1:25" s="10" customFormat="1" ht="15.75" customHeight="1">
      <c r="A12" s="53">
        <v>8</v>
      </c>
      <c r="B12" s="109" t="s">
        <v>114</v>
      </c>
      <c r="C12" s="58">
        <v>39185</v>
      </c>
      <c r="D12" s="135" t="s">
        <v>43</v>
      </c>
      <c r="E12" s="135" t="s">
        <v>12</v>
      </c>
      <c r="F12" s="60">
        <v>42</v>
      </c>
      <c r="G12" s="60">
        <v>42</v>
      </c>
      <c r="H12" s="60">
        <v>1</v>
      </c>
      <c r="I12" s="136">
        <v>24236</v>
      </c>
      <c r="J12" s="133">
        <v>2232</v>
      </c>
      <c r="K12" s="136">
        <v>44142.5</v>
      </c>
      <c r="L12" s="133">
        <v>3884</v>
      </c>
      <c r="M12" s="136">
        <v>52546.5</v>
      </c>
      <c r="N12" s="133">
        <v>4766</v>
      </c>
      <c r="O12" s="136">
        <f>SUM(I12+K12+M12)</f>
        <v>120925</v>
      </c>
      <c r="P12" s="133">
        <f>SUM(J12+L12+N12)</f>
        <v>10882</v>
      </c>
      <c r="Q12" s="133">
        <f>+P12/G12</f>
        <v>259.0952380952381</v>
      </c>
      <c r="R12" s="134">
        <f>+O12/P12</f>
        <v>11.112387428781474</v>
      </c>
      <c r="S12" s="136"/>
      <c r="T12" s="131">
        <f t="shared" si="0"/>
      </c>
      <c r="U12" s="136">
        <v>120925</v>
      </c>
      <c r="V12" s="133">
        <v>10882</v>
      </c>
      <c r="W12" s="160">
        <f>U12/V12</f>
        <v>11.112387428781474</v>
      </c>
      <c r="X12" s="11"/>
      <c r="Y12" s="8"/>
    </row>
    <row r="13" spans="1:25" s="10" customFormat="1" ht="15.75" customHeight="1">
      <c r="A13" s="53">
        <v>9</v>
      </c>
      <c r="B13" s="108" t="s">
        <v>101</v>
      </c>
      <c r="C13" s="59">
        <v>39178</v>
      </c>
      <c r="D13" s="123" t="s">
        <v>22</v>
      </c>
      <c r="E13" s="123" t="s">
        <v>102</v>
      </c>
      <c r="F13" s="124">
        <v>34</v>
      </c>
      <c r="G13" s="124">
        <v>34</v>
      </c>
      <c r="H13" s="124">
        <v>2</v>
      </c>
      <c r="I13" s="125">
        <v>19260</v>
      </c>
      <c r="J13" s="126">
        <v>1833</v>
      </c>
      <c r="K13" s="125">
        <v>28753</v>
      </c>
      <c r="L13" s="126">
        <v>2573</v>
      </c>
      <c r="M13" s="125">
        <v>29697</v>
      </c>
      <c r="N13" s="126">
        <v>2722</v>
      </c>
      <c r="O13" s="127">
        <f>+I13+K13+M13</f>
        <v>77710</v>
      </c>
      <c r="P13" s="128">
        <f>+J13+L13+N13</f>
        <v>7128</v>
      </c>
      <c r="Q13" s="129">
        <f>IF(O13&lt;&gt;0,P13/G13,"")</f>
        <v>209.64705882352942</v>
      </c>
      <c r="R13" s="130">
        <f>IF(O13&lt;&gt;0,O13/P13,"")</f>
        <v>10.902076318742985</v>
      </c>
      <c r="S13" s="125">
        <v>135453</v>
      </c>
      <c r="T13" s="131">
        <f t="shared" si="0"/>
        <v>-0.4262954678006393</v>
      </c>
      <c r="U13" s="125">
        <v>300906</v>
      </c>
      <c r="V13" s="126">
        <v>28896</v>
      </c>
      <c r="W13" s="159">
        <f>U13/V13</f>
        <v>10.413413621262459</v>
      </c>
      <c r="X13" s="8"/>
      <c r="Y13" s="8"/>
    </row>
    <row r="14" spans="1:25" s="10" customFormat="1" ht="15.75" customHeight="1">
      <c r="A14" s="53">
        <v>10</v>
      </c>
      <c r="B14" s="109" t="s">
        <v>79</v>
      </c>
      <c r="C14" s="58">
        <v>39164</v>
      </c>
      <c r="D14" s="135" t="s">
        <v>8</v>
      </c>
      <c r="E14" s="135" t="s">
        <v>85</v>
      </c>
      <c r="F14" s="60">
        <v>36</v>
      </c>
      <c r="G14" s="60">
        <v>36</v>
      </c>
      <c r="H14" s="60">
        <v>4</v>
      </c>
      <c r="I14" s="136">
        <v>12954.5</v>
      </c>
      <c r="J14" s="133">
        <v>1675</v>
      </c>
      <c r="K14" s="136">
        <v>26410.5</v>
      </c>
      <c r="L14" s="133">
        <v>3376</v>
      </c>
      <c r="M14" s="136">
        <v>30811.5</v>
      </c>
      <c r="N14" s="133">
        <v>4039</v>
      </c>
      <c r="O14" s="136">
        <f aca="true" t="shared" si="1" ref="O14:P17">I14+K14+M14</f>
        <v>70176.5</v>
      </c>
      <c r="P14" s="133">
        <f t="shared" si="1"/>
        <v>9090</v>
      </c>
      <c r="Q14" s="132">
        <f>P14/G14</f>
        <v>252.5</v>
      </c>
      <c r="R14" s="142">
        <f>O14/P14</f>
        <v>7.72018701870187</v>
      </c>
      <c r="S14" s="136">
        <v>118045.5</v>
      </c>
      <c r="T14" s="131">
        <f t="shared" si="0"/>
        <v>-0.4055131284123495</v>
      </c>
      <c r="U14" s="136">
        <v>1086525</v>
      </c>
      <c r="V14" s="133">
        <v>120723</v>
      </c>
      <c r="W14" s="160">
        <f>U14/V14</f>
        <v>9.000149101662483</v>
      </c>
      <c r="X14" s="8"/>
      <c r="Y14" s="8"/>
    </row>
    <row r="15" spans="1:25" s="10" customFormat="1" ht="15.75" customHeight="1">
      <c r="A15" s="53">
        <v>11</v>
      </c>
      <c r="B15" s="109" t="s">
        <v>115</v>
      </c>
      <c r="C15" s="58">
        <v>39185</v>
      </c>
      <c r="D15" s="135" t="s">
        <v>8</v>
      </c>
      <c r="E15" s="135" t="s">
        <v>116</v>
      </c>
      <c r="F15" s="60">
        <v>32</v>
      </c>
      <c r="G15" s="60">
        <v>32</v>
      </c>
      <c r="H15" s="60">
        <v>1</v>
      </c>
      <c r="I15" s="136">
        <v>11033</v>
      </c>
      <c r="J15" s="133">
        <v>1130</v>
      </c>
      <c r="K15" s="136">
        <v>23177.5</v>
      </c>
      <c r="L15" s="133">
        <v>2218</v>
      </c>
      <c r="M15" s="136">
        <v>26117</v>
      </c>
      <c r="N15" s="133">
        <v>2518</v>
      </c>
      <c r="O15" s="136">
        <f t="shared" si="1"/>
        <v>60327.5</v>
      </c>
      <c r="P15" s="133">
        <f t="shared" si="1"/>
        <v>5866</v>
      </c>
      <c r="Q15" s="132">
        <f>P15/G15</f>
        <v>183.3125</v>
      </c>
      <c r="R15" s="142">
        <f>O15/P15</f>
        <v>10.284265257415615</v>
      </c>
      <c r="S15" s="136"/>
      <c r="T15" s="131">
        <f t="shared" si="0"/>
      </c>
      <c r="U15" s="143">
        <v>60327.5</v>
      </c>
      <c r="V15" s="132">
        <v>5866</v>
      </c>
      <c r="W15" s="160">
        <f>U15/V15</f>
        <v>10.284265257415615</v>
      </c>
      <c r="X15" s="8"/>
      <c r="Y15" s="8"/>
    </row>
    <row r="16" spans="1:25" s="10" customFormat="1" ht="15.75" customHeight="1">
      <c r="A16" s="53">
        <v>12</v>
      </c>
      <c r="B16" s="108" t="s">
        <v>84</v>
      </c>
      <c r="C16" s="59">
        <v>39164</v>
      </c>
      <c r="D16" s="123" t="s">
        <v>13</v>
      </c>
      <c r="E16" s="123" t="s">
        <v>78</v>
      </c>
      <c r="F16" s="124">
        <v>91</v>
      </c>
      <c r="G16" s="124">
        <v>91</v>
      </c>
      <c r="H16" s="124">
        <v>4</v>
      </c>
      <c r="I16" s="125">
        <v>5741</v>
      </c>
      <c r="J16" s="126">
        <v>1013</v>
      </c>
      <c r="K16" s="125">
        <v>21329</v>
      </c>
      <c r="L16" s="126">
        <v>3275</v>
      </c>
      <c r="M16" s="125">
        <v>24058.5</v>
      </c>
      <c r="N16" s="126">
        <v>3650</v>
      </c>
      <c r="O16" s="127">
        <f t="shared" si="1"/>
        <v>51128.5</v>
      </c>
      <c r="P16" s="128">
        <f t="shared" si="1"/>
        <v>7938</v>
      </c>
      <c r="Q16" s="129">
        <f>IF(O16&lt;&gt;0,P16/G16,"")</f>
        <v>87.23076923076923</v>
      </c>
      <c r="R16" s="130">
        <f>IF(O16&lt;&gt;0,O16/P16,"")</f>
        <v>6.440980095742001</v>
      </c>
      <c r="S16" s="125">
        <v>135353.5</v>
      </c>
      <c r="T16" s="131">
        <f t="shared" si="0"/>
        <v>-0.6222594908886729</v>
      </c>
      <c r="U16" s="127">
        <f>712448.5+409036+169662.5+51128.5</f>
        <v>1342275.5</v>
      </c>
      <c r="V16" s="132">
        <f>87225+51382+22920+7938</f>
        <v>169465</v>
      </c>
      <c r="W16" s="119">
        <f>IF(U16&lt;&gt;0,U16/V16,"")</f>
        <v>7.9206650340778335</v>
      </c>
      <c r="X16" s="8"/>
      <c r="Y16" s="8"/>
    </row>
    <row r="17" spans="1:25" s="10" customFormat="1" ht="15.75" customHeight="1">
      <c r="A17" s="53">
        <v>13</v>
      </c>
      <c r="B17" s="108" t="s">
        <v>74</v>
      </c>
      <c r="C17" s="59">
        <v>39150</v>
      </c>
      <c r="D17" s="137" t="s">
        <v>72</v>
      </c>
      <c r="E17" s="137" t="s">
        <v>117</v>
      </c>
      <c r="F17" s="138">
        <v>62</v>
      </c>
      <c r="G17" s="138">
        <v>61</v>
      </c>
      <c r="H17" s="138">
        <v>6</v>
      </c>
      <c r="I17" s="139">
        <v>6622.5</v>
      </c>
      <c r="J17" s="140">
        <v>1320</v>
      </c>
      <c r="K17" s="139">
        <v>12093</v>
      </c>
      <c r="L17" s="140">
        <v>2383</v>
      </c>
      <c r="M17" s="139">
        <v>12355.5</v>
      </c>
      <c r="N17" s="140">
        <v>2334</v>
      </c>
      <c r="O17" s="139">
        <f t="shared" si="1"/>
        <v>31071</v>
      </c>
      <c r="P17" s="140">
        <f t="shared" si="1"/>
        <v>6037</v>
      </c>
      <c r="Q17" s="140">
        <f>+P17/G17</f>
        <v>98.9672131147541</v>
      </c>
      <c r="R17" s="141">
        <f>+O17/P17</f>
        <v>5.146761636574458</v>
      </c>
      <c r="S17" s="139">
        <v>63602</v>
      </c>
      <c r="T17" s="131">
        <f t="shared" si="0"/>
        <v>-0.511477626489733</v>
      </c>
      <c r="U17" s="139">
        <v>1969658.5</v>
      </c>
      <c r="V17" s="140">
        <v>256552</v>
      </c>
      <c r="W17" s="158">
        <f aca="true" t="shared" si="2" ref="W17:W24">U17/V17</f>
        <v>7.677424069974118</v>
      </c>
      <c r="X17" s="8"/>
      <c r="Y17" s="8"/>
    </row>
    <row r="18" spans="1:25" s="10" customFormat="1" ht="15.75" customHeight="1">
      <c r="A18" s="53">
        <v>14</v>
      </c>
      <c r="B18" s="108" t="s">
        <v>100</v>
      </c>
      <c r="C18" s="59">
        <v>39164</v>
      </c>
      <c r="D18" s="123" t="s">
        <v>22</v>
      </c>
      <c r="E18" s="123" t="s">
        <v>23</v>
      </c>
      <c r="F18" s="124">
        <v>67</v>
      </c>
      <c r="G18" s="124">
        <v>37</v>
      </c>
      <c r="H18" s="124">
        <v>4</v>
      </c>
      <c r="I18" s="125">
        <v>6964</v>
      </c>
      <c r="J18" s="126">
        <v>795</v>
      </c>
      <c r="K18" s="125">
        <v>12416</v>
      </c>
      <c r="L18" s="126">
        <v>1468</v>
      </c>
      <c r="M18" s="125">
        <v>10380</v>
      </c>
      <c r="N18" s="126">
        <v>1313</v>
      </c>
      <c r="O18" s="127">
        <f aca="true" t="shared" si="3" ref="O18:P22">+I18+K18+M18</f>
        <v>29760</v>
      </c>
      <c r="P18" s="128">
        <f t="shared" si="3"/>
        <v>3576</v>
      </c>
      <c r="Q18" s="129">
        <f>IF(O18&lt;&gt;0,P18/G18,"")</f>
        <v>96.64864864864865</v>
      </c>
      <c r="R18" s="130">
        <f>IF(O18&lt;&gt;0,O18/P18,"")</f>
        <v>8.322147651006711</v>
      </c>
      <c r="S18" s="125">
        <v>164492</v>
      </c>
      <c r="T18" s="131">
        <f t="shared" si="0"/>
        <v>-0.819079347323882</v>
      </c>
      <c r="U18" s="125">
        <v>1611387</v>
      </c>
      <c r="V18" s="126">
        <v>170775</v>
      </c>
      <c r="W18" s="159">
        <f t="shared" si="2"/>
        <v>9.435731225296443</v>
      </c>
      <c r="X18" s="8"/>
      <c r="Y18" s="8"/>
    </row>
    <row r="19" spans="1:25" s="10" customFormat="1" ht="15.75" customHeight="1">
      <c r="A19" s="53">
        <v>15</v>
      </c>
      <c r="B19" s="108" t="s">
        <v>118</v>
      </c>
      <c r="C19" s="59">
        <v>39185</v>
      </c>
      <c r="D19" s="123" t="s">
        <v>22</v>
      </c>
      <c r="E19" s="123" t="s">
        <v>119</v>
      </c>
      <c r="F19" s="124">
        <v>18</v>
      </c>
      <c r="G19" s="124">
        <v>18</v>
      </c>
      <c r="H19" s="124">
        <v>1</v>
      </c>
      <c r="I19" s="125">
        <v>3025</v>
      </c>
      <c r="J19" s="126">
        <v>296</v>
      </c>
      <c r="K19" s="125">
        <v>7806</v>
      </c>
      <c r="L19" s="126">
        <v>748</v>
      </c>
      <c r="M19" s="125">
        <v>7664</v>
      </c>
      <c r="N19" s="126">
        <v>725</v>
      </c>
      <c r="O19" s="127">
        <f t="shared" si="3"/>
        <v>18495</v>
      </c>
      <c r="P19" s="128">
        <f t="shared" si="3"/>
        <v>1769</v>
      </c>
      <c r="Q19" s="129">
        <f>IF(O19&lt;&gt;0,P19/G19,"")</f>
        <v>98.27777777777777</v>
      </c>
      <c r="R19" s="130">
        <f>IF(O19&lt;&gt;0,O19/P19,"")</f>
        <v>10.455059355568117</v>
      </c>
      <c r="S19" s="125"/>
      <c r="T19" s="131">
        <f t="shared" si="0"/>
      </c>
      <c r="U19" s="125">
        <v>18495</v>
      </c>
      <c r="V19" s="126">
        <v>1769</v>
      </c>
      <c r="W19" s="159">
        <f t="shared" si="2"/>
        <v>10.455059355568117</v>
      </c>
      <c r="X19" s="8"/>
      <c r="Y19" s="8"/>
    </row>
    <row r="20" spans="1:25" s="10" customFormat="1" ht="15.75" customHeight="1">
      <c r="A20" s="53">
        <v>16</v>
      </c>
      <c r="B20" s="108" t="s">
        <v>103</v>
      </c>
      <c r="C20" s="59">
        <v>39171</v>
      </c>
      <c r="D20" s="123" t="s">
        <v>22</v>
      </c>
      <c r="E20" s="123" t="s">
        <v>104</v>
      </c>
      <c r="F20" s="124">
        <v>68</v>
      </c>
      <c r="G20" s="124">
        <v>37</v>
      </c>
      <c r="H20" s="124">
        <v>3</v>
      </c>
      <c r="I20" s="125">
        <v>2585</v>
      </c>
      <c r="J20" s="126">
        <v>367</v>
      </c>
      <c r="K20" s="125">
        <v>5257</v>
      </c>
      <c r="L20" s="126">
        <v>742</v>
      </c>
      <c r="M20" s="125">
        <v>6848</v>
      </c>
      <c r="N20" s="126">
        <v>963</v>
      </c>
      <c r="O20" s="127">
        <f t="shared" si="3"/>
        <v>14690</v>
      </c>
      <c r="P20" s="128">
        <f t="shared" si="3"/>
        <v>2072</v>
      </c>
      <c r="Q20" s="129">
        <f>IF(O20&lt;&gt;0,P20/G20,"")</f>
        <v>56</v>
      </c>
      <c r="R20" s="130">
        <f>IF(O20&lt;&gt;0,O20/P20,"")</f>
        <v>7.08976833976834</v>
      </c>
      <c r="S20" s="125">
        <v>55329</v>
      </c>
      <c r="T20" s="131">
        <f t="shared" si="0"/>
        <v>-0.7344972799074626</v>
      </c>
      <c r="U20" s="125">
        <v>381119</v>
      </c>
      <c r="V20" s="126">
        <v>48149</v>
      </c>
      <c r="W20" s="159">
        <f t="shared" si="2"/>
        <v>7.91540841969719</v>
      </c>
      <c r="X20" s="8"/>
      <c r="Y20" s="8"/>
    </row>
    <row r="21" spans="1:24" s="10" customFormat="1" ht="15.75" customHeight="1">
      <c r="A21" s="53">
        <v>17</v>
      </c>
      <c r="B21" s="108" t="s">
        <v>86</v>
      </c>
      <c r="C21" s="59">
        <v>39171</v>
      </c>
      <c r="D21" s="123" t="s">
        <v>87</v>
      </c>
      <c r="E21" s="123" t="s">
        <v>87</v>
      </c>
      <c r="F21" s="124">
        <v>20</v>
      </c>
      <c r="G21" s="124">
        <v>16</v>
      </c>
      <c r="H21" s="124">
        <v>3</v>
      </c>
      <c r="I21" s="144">
        <v>2579</v>
      </c>
      <c r="J21" s="145">
        <v>315</v>
      </c>
      <c r="K21" s="144">
        <v>4489.5</v>
      </c>
      <c r="L21" s="145">
        <v>469</v>
      </c>
      <c r="M21" s="144">
        <v>4254.5</v>
      </c>
      <c r="N21" s="145">
        <v>480</v>
      </c>
      <c r="O21" s="144">
        <f t="shared" si="3"/>
        <v>11323</v>
      </c>
      <c r="P21" s="145">
        <f t="shared" si="3"/>
        <v>1264</v>
      </c>
      <c r="Q21" s="145">
        <f>IF(O21&lt;&gt;0,P21/G21,"")</f>
        <v>79</v>
      </c>
      <c r="R21" s="146">
        <f>IF(O21&lt;&gt;0,O21/P21,"")</f>
        <v>8.958069620253164</v>
      </c>
      <c r="S21" s="144">
        <v>31929.5</v>
      </c>
      <c r="T21" s="131">
        <f t="shared" si="0"/>
        <v>-0.6453749667235629</v>
      </c>
      <c r="U21" s="144">
        <v>210677</v>
      </c>
      <c r="V21" s="145">
        <v>20386</v>
      </c>
      <c r="W21" s="161">
        <f t="shared" si="2"/>
        <v>10.334396154223487</v>
      </c>
      <c r="X21" s="8"/>
    </row>
    <row r="22" spans="1:24" s="10" customFormat="1" ht="15.75" customHeight="1">
      <c r="A22" s="53">
        <v>18</v>
      </c>
      <c r="B22" s="108" t="s">
        <v>105</v>
      </c>
      <c r="C22" s="59">
        <v>39143</v>
      </c>
      <c r="D22" s="123" t="s">
        <v>22</v>
      </c>
      <c r="E22" s="123" t="s">
        <v>14</v>
      </c>
      <c r="F22" s="124">
        <v>77</v>
      </c>
      <c r="G22" s="124">
        <v>15</v>
      </c>
      <c r="H22" s="124">
        <v>7</v>
      </c>
      <c r="I22" s="125">
        <v>2215</v>
      </c>
      <c r="J22" s="126">
        <v>428</v>
      </c>
      <c r="K22" s="125">
        <v>4350</v>
      </c>
      <c r="L22" s="126">
        <v>844</v>
      </c>
      <c r="M22" s="125">
        <v>3938</v>
      </c>
      <c r="N22" s="126">
        <v>738</v>
      </c>
      <c r="O22" s="127">
        <f t="shared" si="3"/>
        <v>10503</v>
      </c>
      <c r="P22" s="128">
        <f t="shared" si="3"/>
        <v>2010</v>
      </c>
      <c r="Q22" s="129">
        <f>IF(O22&lt;&gt;0,P22/G22,"")</f>
        <v>134</v>
      </c>
      <c r="R22" s="130">
        <f>IF(O22&lt;&gt;0,O22/P22,"")</f>
        <v>5.2253731343283585</v>
      </c>
      <c r="S22" s="125">
        <v>18362</v>
      </c>
      <c r="T22" s="131">
        <f t="shared" si="0"/>
        <v>-0.42800348545910033</v>
      </c>
      <c r="U22" s="125">
        <v>1989149</v>
      </c>
      <c r="V22" s="126">
        <v>247898</v>
      </c>
      <c r="W22" s="159">
        <f t="shared" si="2"/>
        <v>8.024062315952529</v>
      </c>
      <c r="X22" s="8"/>
    </row>
    <row r="23" spans="1:24" s="10" customFormat="1" ht="15.75" customHeight="1">
      <c r="A23" s="53">
        <v>19</v>
      </c>
      <c r="B23" s="109" t="s">
        <v>95</v>
      </c>
      <c r="C23" s="58">
        <v>39178</v>
      </c>
      <c r="D23" s="135" t="s">
        <v>8</v>
      </c>
      <c r="E23" s="135" t="s">
        <v>38</v>
      </c>
      <c r="F23" s="60">
        <v>32</v>
      </c>
      <c r="G23" s="60">
        <v>30</v>
      </c>
      <c r="H23" s="60">
        <v>2</v>
      </c>
      <c r="I23" s="136">
        <v>1723</v>
      </c>
      <c r="J23" s="133">
        <v>293</v>
      </c>
      <c r="K23" s="136">
        <v>2884.5</v>
      </c>
      <c r="L23" s="133">
        <v>461</v>
      </c>
      <c r="M23" s="136">
        <v>4003.5</v>
      </c>
      <c r="N23" s="133">
        <v>629</v>
      </c>
      <c r="O23" s="136">
        <f>I23+K23+M23</f>
        <v>8611</v>
      </c>
      <c r="P23" s="133">
        <f>J23+L23+N23</f>
        <v>1383</v>
      </c>
      <c r="Q23" s="132">
        <f>P23/G23</f>
        <v>46.1</v>
      </c>
      <c r="R23" s="142">
        <f>O23/P23</f>
        <v>6.226319595083153</v>
      </c>
      <c r="S23" s="136">
        <v>20335</v>
      </c>
      <c r="T23" s="131">
        <f t="shared" si="0"/>
        <v>-0.5765429063191542</v>
      </c>
      <c r="U23" s="143">
        <v>44641.5</v>
      </c>
      <c r="V23" s="132">
        <v>7139</v>
      </c>
      <c r="W23" s="160">
        <f t="shared" si="2"/>
        <v>6.253186720829248</v>
      </c>
      <c r="X23" s="8"/>
    </row>
    <row r="24" spans="1:24" s="10" customFormat="1" ht="18">
      <c r="A24" s="53">
        <v>20</v>
      </c>
      <c r="B24" s="109" t="s">
        <v>65</v>
      </c>
      <c r="C24" s="58">
        <v>39143</v>
      </c>
      <c r="D24" s="135" t="s">
        <v>43</v>
      </c>
      <c r="E24" s="135" t="s">
        <v>12</v>
      </c>
      <c r="F24" s="60">
        <v>74</v>
      </c>
      <c r="G24" s="60">
        <v>30</v>
      </c>
      <c r="H24" s="60">
        <v>7</v>
      </c>
      <c r="I24" s="136">
        <v>1528.5</v>
      </c>
      <c r="J24" s="133">
        <v>306</v>
      </c>
      <c r="K24" s="136">
        <v>3431</v>
      </c>
      <c r="L24" s="133">
        <v>590</v>
      </c>
      <c r="M24" s="136">
        <v>3366</v>
      </c>
      <c r="N24" s="133">
        <v>591</v>
      </c>
      <c r="O24" s="136">
        <f>SUM(I24+K24+M24)</f>
        <v>8325.5</v>
      </c>
      <c r="P24" s="133">
        <f>SUM(J24+L24+N24)</f>
        <v>1487</v>
      </c>
      <c r="Q24" s="133">
        <f>+P24/G24</f>
        <v>49.56666666666667</v>
      </c>
      <c r="R24" s="134">
        <f>+O24/P24</f>
        <v>5.5988567585743105</v>
      </c>
      <c r="S24" s="136">
        <v>14387.5</v>
      </c>
      <c r="T24" s="131">
        <f t="shared" si="0"/>
        <v>-0.42133796698523024</v>
      </c>
      <c r="U24" s="136">
        <v>918734</v>
      </c>
      <c r="V24" s="133">
        <v>123317</v>
      </c>
      <c r="W24" s="160">
        <f t="shared" si="2"/>
        <v>7.450181240218299</v>
      </c>
      <c r="X24" s="8"/>
    </row>
    <row r="25" spans="1:28" s="69" customFormat="1" ht="15">
      <c r="A25" s="70"/>
      <c r="B25" s="220" t="s">
        <v>6</v>
      </c>
      <c r="C25" s="221"/>
      <c r="D25" s="222"/>
      <c r="E25" s="223"/>
      <c r="F25" s="110"/>
      <c r="G25" s="110">
        <f>SUM(G5:G24)</f>
        <v>1087</v>
      </c>
      <c r="H25" s="111"/>
      <c r="I25" s="112"/>
      <c r="J25" s="113"/>
      <c r="K25" s="112"/>
      <c r="L25" s="113"/>
      <c r="M25" s="112"/>
      <c r="N25" s="113"/>
      <c r="O25" s="112">
        <f>SUM(O5:O24)</f>
        <v>1850000</v>
      </c>
      <c r="P25" s="113">
        <f>SUM(P5:P24)</f>
        <v>218804</v>
      </c>
      <c r="Q25" s="113">
        <f>O25/G25</f>
        <v>1701.931922723091</v>
      </c>
      <c r="R25" s="114">
        <f>O25/P25</f>
        <v>8.455055666258387</v>
      </c>
      <c r="S25" s="112"/>
      <c r="T25" s="115"/>
      <c r="U25" s="112"/>
      <c r="V25" s="113"/>
      <c r="W25" s="114"/>
      <c r="AB25" s="69" t="s">
        <v>36</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06"/>
      <c r="E27" s="207"/>
      <c r="F27" s="207"/>
      <c r="G27" s="207"/>
      <c r="H27" s="34"/>
      <c r="I27" s="35"/>
      <c r="K27" s="35"/>
      <c r="M27" s="35"/>
      <c r="O27" s="36"/>
      <c r="R27" s="37"/>
      <c r="S27" s="216" t="s">
        <v>37</v>
      </c>
      <c r="T27" s="216"/>
      <c r="U27" s="216"/>
      <c r="V27" s="216"/>
      <c r="W27" s="216"/>
      <c r="X27" s="38"/>
    </row>
    <row r="28" spans="1:24" s="33" customFormat="1" ht="18">
      <c r="A28" s="32"/>
      <c r="B28" s="9"/>
      <c r="C28" s="55"/>
      <c r="D28" s="56"/>
      <c r="E28" s="57"/>
      <c r="F28" s="57"/>
      <c r="G28" s="103"/>
      <c r="H28" s="34"/>
      <c r="M28" s="35"/>
      <c r="O28" s="36"/>
      <c r="R28" s="37"/>
      <c r="S28" s="216"/>
      <c r="T28" s="216"/>
      <c r="U28" s="216"/>
      <c r="V28" s="216"/>
      <c r="W28" s="216"/>
      <c r="X28" s="38"/>
    </row>
    <row r="29" spans="1:24" s="33" customFormat="1" ht="18">
      <c r="A29" s="32"/>
      <c r="G29" s="34"/>
      <c r="H29" s="34"/>
      <c r="M29" s="35"/>
      <c r="O29" s="36"/>
      <c r="R29" s="37"/>
      <c r="S29" s="216"/>
      <c r="T29" s="216"/>
      <c r="U29" s="216"/>
      <c r="V29" s="216"/>
      <c r="W29" s="216"/>
      <c r="X29" s="38"/>
    </row>
    <row r="30" spans="1:24" s="33" customFormat="1" ht="18" customHeight="1">
      <c r="A30" s="32"/>
      <c r="C30" s="34"/>
      <c r="E30" s="39"/>
      <c r="F30" s="34"/>
      <c r="G30" s="34"/>
      <c r="H30" s="34"/>
      <c r="I30" s="35"/>
      <c r="K30" s="35"/>
      <c r="M30" s="35"/>
      <c r="O30" s="36"/>
      <c r="S30" s="215" t="s">
        <v>82</v>
      </c>
      <c r="T30" s="215"/>
      <c r="U30" s="215"/>
      <c r="V30" s="215"/>
      <c r="W30" s="215"/>
      <c r="X30" s="38"/>
    </row>
    <row r="31" spans="1:24" s="33" customFormat="1" ht="18.75" customHeight="1">
      <c r="A31" s="32"/>
      <c r="C31" s="34"/>
      <c r="E31" s="39"/>
      <c r="F31" s="34"/>
      <c r="G31" s="34"/>
      <c r="H31" s="34"/>
      <c r="I31" s="35"/>
      <c r="K31" s="35"/>
      <c r="M31" s="35"/>
      <c r="O31" s="36"/>
      <c r="S31" s="215"/>
      <c r="T31" s="215"/>
      <c r="U31" s="215"/>
      <c r="V31" s="215"/>
      <c r="W31" s="215"/>
      <c r="X31" s="38"/>
    </row>
    <row r="32" spans="1:24" s="33" customFormat="1" ht="36" customHeight="1">
      <c r="A32" s="32"/>
      <c r="C32" s="34"/>
      <c r="E32" s="39"/>
      <c r="F32" s="34"/>
      <c r="G32" s="34"/>
      <c r="H32" s="34"/>
      <c r="I32" s="35"/>
      <c r="K32" s="35"/>
      <c r="M32" s="35"/>
      <c r="O32" s="36"/>
      <c r="S32" s="215"/>
      <c r="T32" s="215"/>
      <c r="U32" s="215"/>
      <c r="V32" s="215"/>
      <c r="W32" s="215"/>
      <c r="X32" s="38"/>
    </row>
    <row r="33" spans="1:24" s="33" customFormat="1" ht="30" customHeight="1">
      <c r="A33" s="32"/>
      <c r="C33" s="34"/>
      <c r="E33" s="39"/>
      <c r="F33" s="34"/>
      <c r="G33" s="34"/>
      <c r="H33" s="34"/>
      <c r="I33" s="35"/>
      <c r="K33" s="35"/>
      <c r="M33" s="35"/>
      <c r="O33" s="36"/>
      <c r="P33" s="212" t="s">
        <v>44</v>
      </c>
      <c r="Q33" s="213"/>
      <c r="R33" s="213"/>
      <c r="S33" s="213"/>
      <c r="T33" s="213"/>
      <c r="U33" s="213"/>
      <c r="V33" s="213"/>
      <c r="W33" s="213"/>
      <c r="X33" s="38"/>
    </row>
    <row r="34" spans="1:24" s="33" customFormat="1" ht="30" customHeight="1">
      <c r="A34" s="32"/>
      <c r="C34" s="34"/>
      <c r="E34" s="39"/>
      <c r="F34" s="34"/>
      <c r="G34" s="34"/>
      <c r="H34" s="34"/>
      <c r="I34" s="35"/>
      <c r="K34" s="35"/>
      <c r="M34" s="35"/>
      <c r="O34" s="36"/>
      <c r="P34" s="213"/>
      <c r="Q34" s="213"/>
      <c r="R34" s="213"/>
      <c r="S34" s="213"/>
      <c r="T34" s="213"/>
      <c r="U34" s="213"/>
      <c r="V34" s="213"/>
      <c r="W34" s="213"/>
      <c r="X34" s="38"/>
    </row>
    <row r="35" spans="1:24" s="33" customFormat="1" ht="30" customHeight="1">
      <c r="A35" s="32"/>
      <c r="C35" s="34"/>
      <c r="E35" s="39"/>
      <c r="F35" s="34"/>
      <c r="G35" s="34"/>
      <c r="H35" s="34"/>
      <c r="I35" s="35"/>
      <c r="K35" s="35"/>
      <c r="M35" s="35"/>
      <c r="O35" s="36"/>
      <c r="P35" s="213"/>
      <c r="Q35" s="213"/>
      <c r="R35" s="213"/>
      <c r="S35" s="213"/>
      <c r="T35" s="213"/>
      <c r="U35" s="213"/>
      <c r="V35" s="213"/>
      <c r="W35" s="213"/>
      <c r="X35" s="38"/>
    </row>
    <row r="36" spans="1:24" s="33" customFormat="1" ht="30" customHeight="1">
      <c r="A36" s="32"/>
      <c r="C36" s="34"/>
      <c r="E36" s="39"/>
      <c r="F36" s="34"/>
      <c r="G36" s="34"/>
      <c r="H36" s="34"/>
      <c r="I36" s="35"/>
      <c r="K36" s="35"/>
      <c r="M36" s="35"/>
      <c r="O36" s="36"/>
      <c r="P36" s="213"/>
      <c r="Q36" s="213"/>
      <c r="R36" s="213"/>
      <c r="S36" s="213"/>
      <c r="T36" s="213"/>
      <c r="U36" s="213"/>
      <c r="V36" s="213"/>
      <c r="W36" s="213"/>
      <c r="X36" s="38"/>
    </row>
    <row r="37" spans="1:24" s="33" customFormat="1" ht="30" customHeight="1">
      <c r="A37" s="32"/>
      <c r="C37" s="34"/>
      <c r="E37" s="39"/>
      <c r="F37" s="34"/>
      <c r="G37" s="34"/>
      <c r="H37" s="34"/>
      <c r="I37" s="35"/>
      <c r="K37" s="35"/>
      <c r="M37" s="35"/>
      <c r="O37" s="36"/>
      <c r="P37" s="213"/>
      <c r="Q37" s="213"/>
      <c r="R37" s="213"/>
      <c r="S37" s="213"/>
      <c r="T37" s="213"/>
      <c r="U37" s="213"/>
      <c r="V37" s="213"/>
      <c r="W37" s="213"/>
      <c r="X37" s="38"/>
    </row>
    <row r="38" spans="1:24" s="33" customFormat="1" ht="30" customHeight="1">
      <c r="A38" s="32"/>
      <c r="C38" s="34"/>
      <c r="E38" s="39"/>
      <c r="F38" s="34"/>
      <c r="G38" s="5"/>
      <c r="H38" s="5"/>
      <c r="I38" s="12"/>
      <c r="J38" s="3"/>
      <c r="K38" s="12"/>
      <c r="L38" s="3"/>
      <c r="M38" s="12"/>
      <c r="N38" s="3"/>
      <c r="O38" s="36"/>
      <c r="P38" s="213"/>
      <c r="Q38" s="213"/>
      <c r="R38" s="213"/>
      <c r="S38" s="213"/>
      <c r="T38" s="213"/>
      <c r="U38" s="213"/>
      <c r="V38" s="213"/>
      <c r="W38" s="213"/>
      <c r="X38" s="38"/>
    </row>
    <row r="39" spans="1:24" s="33" customFormat="1" ht="33" customHeight="1">
      <c r="A39" s="32"/>
      <c r="C39" s="34"/>
      <c r="E39" s="39"/>
      <c r="F39" s="34"/>
      <c r="G39" s="5"/>
      <c r="H39" s="5"/>
      <c r="I39" s="12"/>
      <c r="J39" s="3"/>
      <c r="K39" s="12"/>
      <c r="L39" s="3"/>
      <c r="M39" s="12"/>
      <c r="N39" s="3"/>
      <c r="O39" s="36"/>
      <c r="P39" s="214" t="s">
        <v>4</v>
      </c>
      <c r="Q39" s="213"/>
      <c r="R39" s="213"/>
      <c r="S39" s="213"/>
      <c r="T39" s="213"/>
      <c r="U39" s="213"/>
      <c r="V39" s="213"/>
      <c r="W39" s="213"/>
      <c r="X39" s="38"/>
    </row>
    <row r="40" spans="1:24" s="33" customFormat="1" ht="33" customHeight="1">
      <c r="A40" s="32"/>
      <c r="C40" s="34"/>
      <c r="E40" s="39"/>
      <c r="F40" s="34"/>
      <c r="G40" s="5"/>
      <c r="H40" s="5"/>
      <c r="I40" s="12"/>
      <c r="J40" s="3"/>
      <c r="K40" s="12"/>
      <c r="L40" s="3"/>
      <c r="M40" s="12"/>
      <c r="N40" s="3"/>
      <c r="O40" s="36"/>
      <c r="P40" s="213"/>
      <c r="Q40" s="213"/>
      <c r="R40" s="213"/>
      <c r="S40" s="213"/>
      <c r="T40" s="213"/>
      <c r="U40" s="213"/>
      <c r="V40" s="213"/>
      <c r="W40" s="213"/>
      <c r="X40" s="38"/>
    </row>
    <row r="41" spans="1:24" s="33" customFormat="1" ht="33" customHeight="1">
      <c r="A41" s="32"/>
      <c r="C41" s="34"/>
      <c r="E41" s="39"/>
      <c r="F41" s="34"/>
      <c r="G41" s="5"/>
      <c r="H41" s="5"/>
      <c r="I41" s="12"/>
      <c r="J41" s="3"/>
      <c r="K41" s="12"/>
      <c r="L41" s="3"/>
      <c r="M41" s="12"/>
      <c r="N41" s="3"/>
      <c r="O41" s="36"/>
      <c r="P41" s="213"/>
      <c r="Q41" s="213"/>
      <c r="R41" s="213"/>
      <c r="S41" s="213"/>
      <c r="T41" s="213"/>
      <c r="U41" s="213"/>
      <c r="V41" s="213"/>
      <c r="W41" s="213"/>
      <c r="X41" s="38"/>
    </row>
    <row r="42" spans="1:24" s="33" customFormat="1" ht="33" customHeight="1">
      <c r="A42" s="32"/>
      <c r="C42" s="34"/>
      <c r="E42" s="39"/>
      <c r="F42" s="34"/>
      <c r="G42" s="5"/>
      <c r="H42" s="5"/>
      <c r="I42" s="12"/>
      <c r="J42" s="3"/>
      <c r="K42" s="12"/>
      <c r="L42" s="3"/>
      <c r="M42" s="12"/>
      <c r="N42" s="3"/>
      <c r="O42" s="36"/>
      <c r="P42" s="213"/>
      <c r="Q42" s="213"/>
      <c r="R42" s="213"/>
      <c r="S42" s="213"/>
      <c r="T42" s="213"/>
      <c r="U42" s="213"/>
      <c r="V42" s="213"/>
      <c r="W42" s="213"/>
      <c r="X42" s="38"/>
    </row>
    <row r="43" spans="1:24" s="33" customFormat="1" ht="33" customHeight="1">
      <c r="A43" s="32"/>
      <c r="C43" s="34"/>
      <c r="E43" s="39"/>
      <c r="F43" s="34"/>
      <c r="G43" s="5"/>
      <c r="H43" s="5"/>
      <c r="I43" s="12"/>
      <c r="J43" s="3"/>
      <c r="K43" s="12"/>
      <c r="L43" s="3"/>
      <c r="M43" s="12"/>
      <c r="N43" s="3"/>
      <c r="O43" s="36"/>
      <c r="P43" s="213"/>
      <c r="Q43" s="213"/>
      <c r="R43" s="213"/>
      <c r="S43" s="213"/>
      <c r="T43" s="213"/>
      <c r="U43" s="213"/>
      <c r="V43" s="213"/>
      <c r="W43" s="213"/>
      <c r="X43" s="38"/>
    </row>
    <row r="44" spans="16:23" ht="33" customHeight="1">
      <c r="P44" s="213"/>
      <c r="Q44" s="213"/>
      <c r="R44" s="213"/>
      <c r="S44" s="213"/>
      <c r="T44" s="213"/>
      <c r="U44" s="213"/>
      <c r="V44" s="213"/>
      <c r="W44" s="213"/>
    </row>
    <row r="45" spans="16:23" ht="33" customHeight="1">
      <c r="P45" s="213"/>
      <c r="Q45" s="213"/>
      <c r="R45" s="213"/>
      <c r="S45" s="213"/>
      <c r="T45" s="213"/>
      <c r="U45" s="213"/>
      <c r="V45" s="213"/>
      <c r="W45" s="213"/>
    </row>
  </sheetData>
  <mergeCells count="21">
    <mergeCell ref="M3:N3"/>
    <mergeCell ref="K3:L3"/>
    <mergeCell ref="I3:J3"/>
    <mergeCell ref="D3:D4"/>
    <mergeCell ref="E3:E4"/>
    <mergeCell ref="F3:F4"/>
    <mergeCell ref="A2:W2"/>
    <mergeCell ref="B3:B4"/>
    <mergeCell ref="C3:C4"/>
    <mergeCell ref="B25:C25"/>
    <mergeCell ref="D25:E25"/>
    <mergeCell ref="O3:R3"/>
    <mergeCell ref="S3:T3"/>
    <mergeCell ref="U3:W3"/>
    <mergeCell ref="H3:H4"/>
    <mergeCell ref="G3:G4"/>
    <mergeCell ref="P39:W45"/>
    <mergeCell ref="D27:G27"/>
    <mergeCell ref="S27:W29"/>
    <mergeCell ref="S30:W32"/>
    <mergeCell ref="P33:W38"/>
  </mergeCells>
  <printOptions/>
  <pageMargins left="0.67" right="0.46" top="0.82" bottom="0.39" header="0.5" footer="0.32"/>
  <pageSetup orientation="portrait" paperSize="9" scale="70" r:id="rId2"/>
  <ignoredErrors>
    <ignoredError sqref="W7:W9" formula="1"/>
    <ignoredError sqref="O21:P21" unlockedFormula="1"/>
    <ignoredError sqref="W10: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2007-04-16T15:22:34Z</cp:lastPrinted>
  <dcterms:created xsi:type="dcterms:W3CDTF">2006-03-15T09:07:04Z</dcterms:created>
  <dcterms:modified xsi:type="dcterms:W3CDTF">2007-04-16T21:38:15Z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