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Mar 16 - 18 (we 12)" sheetId="1" r:id="rId1"/>
    <sheet name="Mar 16 - 18 (TOP 20)" sheetId="2" r:id="rId2"/>
  </sheets>
  <definedNames>
    <definedName name="_xlnm.Print_Area" localSheetId="1">'Mar 16 - 18 (TOP 20)'!$A$1:$W$45</definedName>
    <definedName name="_xlnm.Print_Area" localSheetId="0">'Mar 16 - 18 (we 12)'!$A$1:$W$82</definedName>
  </definedNames>
  <calcPr fullCalcOnLoad="1"/>
</workbook>
</file>

<file path=xl/sharedStrings.xml><?xml version="1.0" encoding="utf-8"?>
<sst xmlns="http://schemas.openxmlformats.org/spreadsheetml/2006/main" count="299" uniqueCount="122">
  <si>
    <t>DEJA VU</t>
  </si>
  <si>
    <t>HOLIDAY, THE</t>
  </si>
  <si>
    <t>EVERYONE'S HERO</t>
  </si>
  <si>
    <t>MASKELİ BEŞLER I.R.A.K</t>
  </si>
  <si>
    <t>SON OSMANLI "YANDIM ALİ"</t>
  </si>
  <si>
    <t>ÇILGIN DERSANE</t>
  </si>
  <si>
    <t>HAPPY FEET</t>
  </si>
  <si>
    <t>EMRET KOMUTANIM ŞAH MAT</t>
  </si>
  <si>
    <t>ALTIOKLAR</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</si>
  <si>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</si>
  <si>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</si>
  <si>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</si>
  <si>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</si>
  <si>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</si>
  <si>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LIMON</t>
  </si>
  <si>
    <t>TAKVA</t>
  </si>
  <si>
    <t>YENI SINEMACILAR</t>
  </si>
  <si>
    <t>TIGLON</t>
  </si>
  <si>
    <t>FLUSHED AWAY</t>
  </si>
  <si>
    <t>OPEN SEASON</t>
  </si>
  <si>
    <t>DÜNYAYI KURTARAN ADAM'IN OĞLU</t>
  </si>
  <si>
    <t>NIGHT AT THE MUSEUM</t>
  </si>
  <si>
    <t>D PRODUCTIONS</t>
  </si>
  <si>
    <t>MEDYAVIZYON</t>
  </si>
  <si>
    <t>FIDA</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</si>
  <si>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</si>
  <si>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</si>
  <si>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</si>
  <si>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</si>
  <si>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</si>
  <si>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</si>
  <si>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</si>
  <si>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</si>
  <si>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</si>
  <si>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</si>
  <si>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</si>
  <si>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</si>
  <si>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</si>
  <si>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</si>
  <si>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</si>
  <si>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</si>
  <si>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</si>
  <si>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</si>
  <si>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</si>
  <si>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</si>
  <si>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</si>
  <si>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</si>
  <si>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</si>
  <si>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</si>
  <si>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</si>
  <si>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</si>
  <si>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</si>
  <si>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</si>
  <si>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35 MILIM</t>
  </si>
  <si>
    <t>OZEN - UMUT</t>
  </si>
  <si>
    <t>BIR FILM</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</si>
  <si>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</si>
  <si>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ARZU - FIDA</t>
  </si>
  <si>
    <t>INCONVENIENTH TRUTH, AN</t>
  </si>
  <si>
    <t>YOUNG HANNIBAL</t>
  </si>
  <si>
    <t>BREAKING AND ENTERING</t>
  </si>
  <si>
    <t>NEŞELİ GENÇLİK</t>
  </si>
  <si>
    <t>DEREN</t>
  </si>
  <si>
    <t>BLACK DAHLIA, THE</t>
  </si>
  <si>
    <t>GHOST RIDER</t>
  </si>
  <si>
    <t>SHARK BAIT</t>
  </si>
  <si>
    <t>POLİS</t>
  </si>
  <si>
    <t>EFLATUN</t>
  </si>
  <si>
    <t>PRA</t>
  </si>
  <si>
    <t>PERFUME: THE STORYOF A MURDERER</t>
  </si>
  <si>
    <t>QUEEN, THE</t>
  </si>
  <si>
    <t>SİS VE GECE</t>
  </si>
  <si>
    <t>KARA</t>
  </si>
  <si>
    <t>BABEL</t>
  </si>
  <si>
    <t>PAINTED VEIL, THE</t>
  </si>
  <si>
    <t>LETTERS FROM IWO JIMA</t>
  </si>
  <si>
    <t>DREAMGIRLS</t>
  </si>
  <si>
    <t>PURSUIT OF HAPPYNESS</t>
  </si>
  <si>
    <t>NOTES ON A SCANDAL</t>
  </si>
  <si>
    <t>AKSOY FILM</t>
  </si>
  <si>
    <t>UNP</t>
  </si>
  <si>
    <t>NUMBER 23, THE</t>
  </si>
  <si>
    <t>ALPHA DOG</t>
  </si>
  <si>
    <t>BİR İHTİMAL DAHA VAR</t>
  </si>
  <si>
    <t>DEPARTED, THE</t>
  </si>
  <si>
    <t>BETA</t>
  </si>
  <si>
    <t>18'LER TAKIMI</t>
  </si>
  <si>
    <t>FILM POP</t>
  </si>
  <si>
    <t>LAST KING OF SCOTLAND, THE</t>
  </si>
  <si>
    <t>PRESTIGE, THE</t>
  </si>
  <si>
    <t>*Bu hafta sonu R Film ve Barbar Film'in dağıtımda filmi yoktur.</t>
  </si>
  <si>
    <t>BRIDGE TO TERABITHIA</t>
  </si>
  <si>
    <t>GOOD SHEPERD, A</t>
  </si>
  <si>
    <t>UGLY DUCKLING AND ME, THE</t>
  </si>
  <si>
    <t>ROCKY BALBOA</t>
  </si>
  <si>
    <t xml:space="preserve">OZEN </t>
  </si>
  <si>
    <t>HITCHER, THE</t>
  </si>
  <si>
    <t>CINEMEDYA - ESEK</t>
  </si>
  <si>
    <t>UMUT ADASI</t>
  </si>
  <si>
    <t>KARIZMA</t>
  </si>
  <si>
    <t>LIVES OF OTHERS, THE</t>
  </si>
  <si>
    <t>BLOOD DIAMOND, THE</t>
  </si>
  <si>
    <t>SHERRYBABY</t>
  </si>
  <si>
    <t>MARS</t>
  </si>
  <si>
    <t>UNI</t>
  </si>
  <si>
    <t>STRANGER THAN FICTION</t>
  </si>
  <si>
    <t>MISTRESS OF SPICES</t>
  </si>
  <si>
    <t>FLAGS OF OUR FATHERS</t>
  </si>
  <si>
    <t>MUTLULUK</t>
  </si>
  <si>
    <t>KENDA</t>
  </si>
  <si>
    <t>ANS</t>
  </si>
  <si>
    <t>MAVİ GÖZLÜ DEV</t>
  </si>
  <si>
    <t>ENERGY - SINEVIZYON</t>
  </si>
  <si>
    <t>ROMANTİK</t>
  </si>
  <si>
    <t>PLATO</t>
  </si>
  <si>
    <t>ADEM'in TRENLERİ</t>
  </si>
  <si>
    <t>IFR</t>
  </si>
  <si>
    <t>BARDA</t>
  </si>
  <si>
    <t>FILMAKAR</t>
  </si>
  <si>
    <t>GOMEDA</t>
  </si>
  <si>
    <t>ENERGY</t>
  </si>
  <si>
    <t>AMERİKALILAR KARADENİZ'DE</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</si>
</sst>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b/>
      <sz val="10"/>
      <name val="Trebuchet MS"/>
      <family val="2"/>
    </font>
  </fonts>
  <fills count="3">
    <fill>
      <patternFill/>
    </fill>
    <fill>
      <patternFill patternType="gray125"/>
    </fill>
    <fill>
      <patternFill patternType="solid">
        <fgColor indexed="8"/>
        <bgColor indexed="64"/>
      </patternFill>
    </fill>
  </fills>
  <borders count="34">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style="medium"/>
      <bottom style="hair"/>
    </border>
    <border>
      <left style="hair"/>
      <right style="hair"/>
      <top style="hair"/>
      <bottom style="thin"/>
    </border>
    <border>
      <left style="hair"/>
      <right style="hair"/>
      <top style="hair"/>
      <bottom style="medium"/>
    </border>
    <border>
      <left style="hair"/>
      <right style="hair"/>
      <top>
        <color indexed="63"/>
      </top>
      <bottom style="hair"/>
    </border>
    <border>
      <left style="medium"/>
      <right style="hair"/>
      <top style="medium"/>
      <bottom style="hair"/>
    </border>
    <border>
      <left style="medium"/>
      <right style="hair"/>
      <top style="hair"/>
      <bottom style="hair"/>
    </border>
    <border>
      <left style="hair"/>
      <right style="medium"/>
      <top style="hair"/>
      <bottom style="hair"/>
    </border>
    <border>
      <left style="hair"/>
      <right style="medium"/>
      <top style="hair"/>
      <bottom style="medium"/>
    </border>
    <border>
      <left style="hair"/>
      <right style="medium"/>
      <top style="medium"/>
      <bottom style="hair"/>
    </border>
    <border>
      <left style="medium"/>
      <right style="hair"/>
      <top style="hair"/>
      <bottom style="medium"/>
    </border>
    <border>
      <left style="medium"/>
      <right style="hair"/>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
      <left style="medium"/>
      <right style="hair"/>
      <top>
        <color indexed="63"/>
      </top>
      <bottom style="hair"/>
    </border>
    <border>
      <left style="hair"/>
      <right style="medium"/>
      <top>
        <color indexed="63"/>
      </top>
      <bottom style="hair"/>
    </border>
    <border>
      <left style="hair"/>
      <right style="medium"/>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190" fontId="9" fillId="0"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lignment horizontal="center" vertical="center"/>
    </xf>
    <xf numFmtId="0" fontId="27" fillId="0" borderId="6" xfId="0" applyFont="1" applyBorder="1" applyAlignment="1" applyProtection="1">
      <alignment horizontal="center" vertical="center"/>
      <protection/>
    </xf>
    <xf numFmtId="0" fontId="20" fillId="0" borderId="7" xfId="0" applyFont="1" applyBorder="1" applyAlignment="1" applyProtection="1">
      <alignment horizontal="center" wrapText="1"/>
      <protection/>
    </xf>
    <xf numFmtId="193" fontId="20" fillId="0" borderId="7" xfId="0" applyNumberFormat="1" applyFont="1" applyFill="1" applyBorder="1" applyAlignment="1" applyProtection="1">
      <alignment horizontal="center" wrapText="1"/>
      <protection/>
    </xf>
    <xf numFmtId="188" fontId="20" fillId="0" borderId="7" xfId="0" applyNumberFormat="1" applyFont="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0" fontId="33" fillId="0" borderId="0" xfId="0" applyFont="1" applyBorder="1" applyAlignment="1" applyProtection="1">
      <alignment horizontal="center" vertical="center"/>
      <protection/>
    </xf>
    <xf numFmtId="0" fontId="33" fillId="2" borderId="5" xfId="0"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3" fillId="2" borderId="9" xfId="0" applyNumberFormat="1" applyFont="1" applyFill="1" applyBorder="1" applyAlignment="1" applyProtection="1">
      <alignment horizontal="center" vertical="center"/>
      <protection/>
    </xf>
    <xf numFmtId="0" fontId="33" fillId="2" borderId="9" xfId="0" applyFont="1" applyFill="1" applyBorder="1" applyAlignment="1" applyProtection="1">
      <alignment horizontal="center" vertical="center"/>
      <protection/>
    </xf>
    <xf numFmtId="193" fontId="33" fillId="2" borderId="9" xfId="0" applyNumberFormat="1" applyFont="1" applyFill="1" applyBorder="1" applyAlignment="1" applyProtection="1">
      <alignment horizontal="center" vertical="center"/>
      <protection/>
    </xf>
    <xf numFmtId="192" fontId="33" fillId="2" borderId="9" xfId="21" applyNumberFormat="1" applyFont="1" applyFill="1" applyBorder="1" applyAlignment="1" applyProtection="1">
      <alignment horizontal="center" vertical="center"/>
      <protection/>
    </xf>
    <xf numFmtId="193" fontId="33" fillId="2" borderId="10" xfId="0" applyNumberFormat="1" applyFont="1" applyFill="1" applyBorder="1" applyAlignment="1" applyProtection="1">
      <alignment horizontal="center" vertical="center"/>
      <protection/>
    </xf>
    <xf numFmtId="0" fontId="33" fillId="2" borderId="11" xfId="0" applyFont="1" applyFill="1" applyBorder="1" applyAlignment="1" applyProtection="1">
      <alignment horizontal="center"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7" xfId="0" applyNumberFormat="1" applyFont="1" applyBorder="1" applyAlignment="1" applyProtection="1">
      <alignment horizontal="center" wrapText="1"/>
      <protection/>
    </xf>
    <xf numFmtId="191" fontId="33" fillId="2" borderId="9"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7"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3" fillId="2" borderId="9"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7"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90" fontId="9" fillId="0" borderId="12" xfId="0" applyNumberFormat="1" applyFont="1" applyFill="1" applyBorder="1" applyAlignment="1" applyProtection="1">
      <alignment horizontal="center" vertical="center"/>
      <protection locked="0"/>
    </xf>
    <xf numFmtId="190" fontId="9" fillId="0" borderId="5" xfId="0" applyNumberFormat="1" applyFont="1" applyFill="1" applyBorder="1" applyAlignment="1" applyProtection="1">
      <alignment horizontal="center" vertical="center"/>
      <protection/>
    </xf>
    <xf numFmtId="190" fontId="9" fillId="0" borderId="13" xfId="0" applyNumberFormat="1" applyFont="1" applyFill="1" applyBorder="1" applyAlignment="1" applyProtection="1">
      <alignment horizontal="center" vertical="center"/>
      <protection locked="0"/>
    </xf>
    <xf numFmtId="192" fontId="9" fillId="0" borderId="5" xfId="21" applyNumberFormat="1" applyFont="1" applyFill="1" applyBorder="1" applyAlignment="1" applyProtection="1">
      <alignment vertical="center"/>
      <protection/>
    </xf>
    <xf numFmtId="0" fontId="9" fillId="0" borderId="5" xfId="0" applyNumberFormat="1" applyFont="1" applyFill="1" applyBorder="1" applyAlignment="1">
      <alignment horizontal="left" vertical="center"/>
    </xf>
    <xf numFmtId="192" fontId="9" fillId="0" borderId="12" xfId="21" applyNumberFormat="1" applyFont="1" applyFill="1" applyBorder="1" applyAlignment="1" applyProtection="1">
      <alignment vertical="center"/>
      <protection/>
    </xf>
    <xf numFmtId="192" fontId="9" fillId="0" borderId="14" xfId="21" applyNumberFormat="1" applyFont="1" applyFill="1" applyBorder="1" applyAlignment="1" applyProtection="1">
      <alignment vertical="center"/>
      <protection/>
    </xf>
    <xf numFmtId="192" fontId="9" fillId="0" borderId="15" xfId="21" applyNumberFormat="1" applyFont="1" applyFill="1" applyBorder="1" applyAlignment="1" applyProtection="1">
      <alignment vertical="center"/>
      <protection/>
    </xf>
    <xf numFmtId="192" fontId="9" fillId="0" borderId="13" xfId="21" applyNumberFormat="1" applyFont="1" applyFill="1" applyBorder="1" applyAlignment="1" applyProtection="1">
      <alignment vertical="center"/>
      <protection/>
    </xf>
    <xf numFmtId="193" fontId="9" fillId="0" borderId="5" xfId="15" applyNumberFormat="1" applyFont="1" applyFill="1" applyBorder="1" applyAlignment="1">
      <alignment vertical="center"/>
    </xf>
    <xf numFmtId="193" fontId="9" fillId="0" borderId="5" xfId="21" applyNumberFormat="1" applyFont="1" applyFill="1" applyBorder="1" applyAlignment="1" applyProtection="1">
      <alignment vertical="center"/>
      <protection/>
    </xf>
    <xf numFmtId="193" fontId="9" fillId="0" borderId="5" xfId="0" applyNumberFormat="1" applyFont="1" applyFill="1" applyBorder="1" applyAlignment="1" applyProtection="1">
      <alignment vertical="center"/>
      <protection/>
    </xf>
    <xf numFmtId="0" fontId="9" fillId="0" borderId="16" xfId="0" applyNumberFormat="1" applyFont="1" applyFill="1" applyBorder="1" applyAlignment="1" applyProtection="1">
      <alignment horizontal="left" vertical="center"/>
      <protection locked="0"/>
    </xf>
    <xf numFmtId="0" fontId="9" fillId="0" borderId="12" xfId="0" applyNumberFormat="1" applyFont="1" applyFill="1" applyBorder="1" applyAlignment="1" applyProtection="1">
      <alignment horizontal="left" vertical="center"/>
      <protection locked="0"/>
    </xf>
    <xf numFmtId="0" fontId="9" fillId="0" borderId="12"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left" vertical="center"/>
      <protection locked="0"/>
    </xf>
    <xf numFmtId="193" fontId="9" fillId="0" borderId="18" xfId="0" applyNumberFormat="1" applyFont="1" applyFill="1" applyBorder="1" applyAlignment="1" applyProtection="1">
      <alignment vertical="center"/>
      <protection/>
    </xf>
    <xf numFmtId="193" fontId="9" fillId="0" borderId="18" xfId="15" applyNumberFormat="1" applyFont="1" applyFill="1" applyBorder="1" applyAlignment="1" applyProtection="1">
      <alignment vertical="center"/>
      <protection locked="0"/>
    </xf>
    <xf numFmtId="0" fontId="9" fillId="0" borderId="17" xfId="0" applyNumberFormat="1" applyFont="1" applyFill="1" applyBorder="1" applyAlignment="1">
      <alignment horizontal="left" vertical="center"/>
    </xf>
    <xf numFmtId="193" fontId="9" fillId="0" borderId="18" xfId="0" applyNumberFormat="1" applyFont="1" applyFill="1" applyBorder="1" applyAlignment="1">
      <alignment vertical="center"/>
    </xf>
    <xf numFmtId="193" fontId="9" fillId="0" borderId="18" xfId="15" applyNumberFormat="1" applyFont="1" applyFill="1" applyBorder="1" applyAlignment="1">
      <alignment vertical="center"/>
    </xf>
    <xf numFmtId="193" fontId="9" fillId="0" borderId="18" xfId="21" applyNumberFormat="1" applyFont="1" applyFill="1" applyBorder="1" applyAlignment="1" applyProtection="1">
      <alignment vertical="center"/>
      <protection/>
    </xf>
    <xf numFmtId="190" fontId="9" fillId="0" borderId="14" xfId="0" applyNumberFormat="1" applyFont="1" applyFill="1" applyBorder="1" applyAlignment="1" applyProtection="1">
      <alignment horizontal="center" vertical="center"/>
      <protection locked="0"/>
    </xf>
    <xf numFmtId="193" fontId="9" fillId="0" borderId="14" xfId="15" applyNumberFormat="1" applyFont="1" applyFill="1" applyBorder="1" applyAlignment="1">
      <alignment vertical="center"/>
    </xf>
    <xf numFmtId="193" fontId="9" fillId="0" borderId="19" xfId="15" applyNumberFormat="1" applyFont="1" applyFill="1" applyBorder="1" applyAlignment="1">
      <alignment vertical="center"/>
    </xf>
    <xf numFmtId="3" fontId="33" fillId="2" borderId="15" xfId="0" applyNumberFormat="1" applyFont="1" applyFill="1" applyBorder="1" applyAlignment="1" applyProtection="1">
      <alignment horizontal="center" vertical="center"/>
      <protection/>
    </xf>
    <xf numFmtId="0" fontId="33" fillId="2" borderId="15" xfId="0" applyFont="1" applyFill="1" applyBorder="1" applyAlignment="1" applyProtection="1">
      <alignment horizontal="center" vertical="center"/>
      <protection/>
    </xf>
    <xf numFmtId="185" fontId="33" fillId="2" borderId="15" xfId="0" applyNumberFormat="1" applyFont="1" applyFill="1" applyBorder="1" applyAlignment="1" applyProtection="1">
      <alignment horizontal="center" vertical="center"/>
      <protection/>
    </xf>
    <xf numFmtId="188" fontId="33" fillId="2" borderId="15" xfId="0" applyNumberFormat="1" applyFont="1" applyFill="1" applyBorder="1" applyAlignment="1" applyProtection="1">
      <alignment horizontal="center" vertical="center"/>
      <protection/>
    </xf>
    <xf numFmtId="193" fontId="33" fillId="2" borderId="15" xfId="0" applyNumberFormat="1" applyFont="1" applyFill="1" applyBorder="1" applyAlignment="1" applyProtection="1">
      <alignment horizontal="center" vertical="center"/>
      <protection/>
    </xf>
    <xf numFmtId="192" fontId="33" fillId="2" borderId="15" xfId="21"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left" vertical="center"/>
      <protection locked="0"/>
    </xf>
    <xf numFmtId="0" fontId="9" fillId="0" borderId="5" xfId="0" applyNumberFormat="1"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xf>
    <xf numFmtId="185" fontId="9" fillId="0" borderId="5" xfId="15" applyNumberFormat="1" applyFont="1" applyFill="1" applyBorder="1" applyAlignment="1" applyProtection="1">
      <alignment vertical="center"/>
      <protection locked="0"/>
    </xf>
    <xf numFmtId="196" fontId="9" fillId="0" borderId="5" xfId="15" applyNumberFormat="1" applyFont="1" applyFill="1" applyBorder="1" applyAlignment="1" applyProtection="1">
      <alignment vertical="center"/>
      <protection locked="0"/>
    </xf>
    <xf numFmtId="185" fontId="37" fillId="0" borderId="5" xfId="15" applyNumberFormat="1" applyFont="1" applyFill="1" applyBorder="1" applyAlignment="1" applyProtection="1">
      <alignment vertical="center"/>
      <protection/>
    </xf>
    <xf numFmtId="196" fontId="37" fillId="0" borderId="5" xfId="15" applyNumberFormat="1" applyFont="1" applyFill="1" applyBorder="1" applyAlignment="1" applyProtection="1">
      <alignment vertical="center"/>
      <protection/>
    </xf>
    <xf numFmtId="196" fontId="9" fillId="0" borderId="5" xfId="21" applyNumberFormat="1" applyFont="1" applyFill="1" applyBorder="1" applyAlignment="1" applyProtection="1">
      <alignment vertical="center"/>
      <protection/>
    </xf>
    <xf numFmtId="185" fontId="9" fillId="0" borderId="5" xfId="15" applyNumberFormat="1" applyFont="1" applyFill="1" applyBorder="1" applyAlignment="1">
      <alignment vertical="center"/>
    </xf>
    <xf numFmtId="196" fontId="9" fillId="0" borderId="5" xfId="15" applyNumberFormat="1" applyFont="1" applyFill="1" applyBorder="1" applyAlignment="1">
      <alignment vertical="center"/>
    </xf>
    <xf numFmtId="185" fontId="37" fillId="0" borderId="5" xfId="15" applyNumberFormat="1" applyFont="1" applyFill="1" applyBorder="1" applyAlignment="1">
      <alignment vertical="center"/>
    </xf>
    <xf numFmtId="196" fontId="37" fillId="0" borderId="5" xfId="15" applyNumberFormat="1" applyFont="1" applyFill="1" applyBorder="1" applyAlignment="1">
      <alignment vertical="center"/>
    </xf>
    <xf numFmtId="196" fontId="9" fillId="0" borderId="5" xfId="0" applyNumberFormat="1" applyFont="1" applyFill="1" applyBorder="1" applyAlignment="1" applyProtection="1">
      <alignment vertical="center"/>
      <protection/>
    </xf>
    <xf numFmtId="185" fontId="9" fillId="0" borderId="5" xfId="0" applyNumberFormat="1" applyFont="1" applyFill="1" applyBorder="1" applyAlignment="1">
      <alignment vertical="center"/>
    </xf>
    <xf numFmtId="196" fontId="9" fillId="0" borderId="5" xfId="0" applyNumberFormat="1" applyFont="1" applyFill="1" applyBorder="1" applyAlignment="1">
      <alignment vertical="center"/>
    </xf>
    <xf numFmtId="185" fontId="37" fillId="0" borderId="5" xfId="0" applyNumberFormat="1" applyFont="1" applyFill="1" applyBorder="1" applyAlignment="1">
      <alignment vertical="center"/>
    </xf>
    <xf numFmtId="196" fontId="37" fillId="0" borderId="5" xfId="0" applyNumberFormat="1" applyFont="1" applyFill="1" applyBorder="1" applyAlignment="1">
      <alignment vertical="center"/>
    </xf>
    <xf numFmtId="0" fontId="9" fillId="0" borderId="5" xfId="0" applyNumberFormat="1" applyFont="1" applyFill="1" applyBorder="1" applyAlignment="1" applyProtection="1">
      <alignment horizontal="left" vertical="center"/>
      <protection/>
    </xf>
    <xf numFmtId="0" fontId="9" fillId="0" borderId="5" xfId="0" applyNumberFormat="1" applyFont="1" applyFill="1" applyBorder="1" applyAlignment="1" applyProtection="1">
      <alignment horizontal="center" vertical="center"/>
      <protection/>
    </xf>
    <xf numFmtId="185" fontId="9" fillId="0" borderId="5" xfId="0" applyNumberFormat="1" applyFont="1" applyFill="1" applyBorder="1" applyAlignment="1" applyProtection="1">
      <alignment vertical="center"/>
      <protection/>
    </xf>
    <xf numFmtId="185" fontId="37" fillId="0" borderId="5" xfId="0" applyNumberFormat="1" applyFont="1" applyFill="1" applyBorder="1" applyAlignment="1" applyProtection="1">
      <alignment vertical="center"/>
      <protection/>
    </xf>
    <xf numFmtId="196" fontId="37" fillId="0" borderId="5" xfId="0" applyNumberFormat="1" applyFont="1" applyFill="1" applyBorder="1" applyAlignment="1" applyProtection="1">
      <alignment vertical="center"/>
      <protection/>
    </xf>
    <xf numFmtId="185" fontId="9" fillId="0" borderId="5" xfId="15" applyNumberFormat="1" applyFont="1" applyFill="1" applyBorder="1" applyAlignment="1" applyProtection="1">
      <alignment vertical="center"/>
      <protection/>
    </xf>
    <xf numFmtId="185" fontId="9" fillId="0" borderId="12" xfId="15" applyNumberFormat="1" applyFont="1" applyFill="1" applyBorder="1" applyAlignment="1" applyProtection="1">
      <alignment vertical="center"/>
      <protection locked="0"/>
    </xf>
    <xf numFmtId="196" fontId="9" fillId="0" borderId="12" xfId="15" applyNumberFormat="1" applyFont="1" applyFill="1" applyBorder="1" applyAlignment="1" applyProtection="1">
      <alignment vertical="center"/>
      <protection locked="0"/>
    </xf>
    <xf numFmtId="185" fontId="37" fillId="0" borderId="12" xfId="15" applyNumberFormat="1" applyFont="1" applyFill="1" applyBorder="1" applyAlignment="1" applyProtection="1">
      <alignment vertical="center"/>
      <protection/>
    </xf>
    <xf numFmtId="196" fontId="37" fillId="0" borderId="12" xfId="15" applyNumberFormat="1" applyFont="1" applyFill="1" applyBorder="1" applyAlignment="1" applyProtection="1">
      <alignment vertical="center"/>
      <protection/>
    </xf>
    <xf numFmtId="196" fontId="9" fillId="0" borderId="12" xfId="21" applyNumberFormat="1" applyFont="1" applyFill="1" applyBorder="1" applyAlignment="1" applyProtection="1">
      <alignment vertical="center"/>
      <protection/>
    </xf>
    <xf numFmtId="193" fontId="9" fillId="0" borderId="12" xfId="21" applyNumberFormat="1" applyFont="1" applyFill="1" applyBorder="1" applyAlignment="1" applyProtection="1">
      <alignment vertical="center"/>
      <protection/>
    </xf>
    <xf numFmtId="193" fontId="9" fillId="0" borderId="20" xfId="15" applyNumberFormat="1" applyFont="1" applyFill="1" applyBorder="1" applyAlignment="1" applyProtection="1">
      <alignment vertical="center"/>
      <protection locked="0"/>
    </xf>
    <xf numFmtId="0" fontId="9" fillId="0" borderId="17" xfId="0" applyNumberFormat="1" applyFont="1" applyFill="1" applyBorder="1" applyAlignment="1" applyProtection="1">
      <alignment horizontal="left" vertical="center"/>
      <protection/>
    </xf>
    <xf numFmtId="0" fontId="9" fillId="0" borderId="21" xfId="0" applyNumberFormat="1" applyFont="1" applyFill="1" applyBorder="1" applyAlignment="1">
      <alignment horizontal="left" vertical="center"/>
    </xf>
    <xf numFmtId="0" fontId="9" fillId="0" borderId="14" xfId="0" applyNumberFormat="1" applyFont="1" applyFill="1" applyBorder="1" applyAlignment="1">
      <alignment horizontal="left" vertical="center"/>
    </xf>
    <xf numFmtId="0" fontId="9" fillId="0" borderId="14" xfId="0" applyNumberFormat="1" applyFont="1" applyFill="1" applyBorder="1" applyAlignment="1">
      <alignment horizontal="center" vertical="center"/>
    </xf>
    <xf numFmtId="185" fontId="9" fillId="0" borderId="14" xfId="15" applyNumberFormat="1" applyFont="1" applyFill="1" applyBorder="1" applyAlignment="1">
      <alignment vertical="center"/>
    </xf>
    <xf numFmtId="196" fontId="9" fillId="0" borderId="14" xfId="15" applyNumberFormat="1" applyFont="1" applyFill="1" applyBorder="1" applyAlignment="1">
      <alignment vertical="center"/>
    </xf>
    <xf numFmtId="185" fontId="37" fillId="0" borderId="14" xfId="15" applyNumberFormat="1" applyFont="1" applyFill="1" applyBorder="1" applyAlignment="1">
      <alignment vertical="center"/>
    </xf>
    <xf numFmtId="196" fontId="37" fillId="0" borderId="14" xfId="15" applyNumberFormat="1" applyFont="1" applyFill="1" applyBorder="1" applyAlignment="1">
      <alignment vertical="center"/>
    </xf>
    <xf numFmtId="0" fontId="9" fillId="0" borderId="22" xfId="0" applyNumberFormat="1" applyFont="1" applyFill="1" applyBorder="1" applyAlignment="1" applyProtection="1">
      <alignment horizontal="left" vertical="center"/>
      <protection locked="0"/>
    </xf>
    <xf numFmtId="0" fontId="20" fillId="0" borderId="23" xfId="0" applyFont="1" applyFill="1" applyBorder="1" applyAlignment="1" applyProtection="1">
      <alignment horizontal="center" vertical="center" wrapText="1"/>
      <protection/>
    </xf>
    <xf numFmtId="0" fontId="20" fillId="0" borderId="7" xfId="0" applyFont="1" applyFill="1" applyBorder="1" applyAlignment="1" applyProtection="1">
      <alignment horizontal="center" vertical="center"/>
      <protection/>
    </xf>
    <xf numFmtId="185" fontId="20" fillId="0" borderId="23" xfId="0" applyNumberFormat="1" applyFont="1" applyFill="1" applyBorder="1" applyAlignment="1" applyProtection="1">
      <alignment horizontal="center" vertical="center" wrapText="1"/>
      <protection/>
    </xf>
    <xf numFmtId="193" fontId="20" fillId="0" borderId="23" xfId="0" applyNumberFormat="1" applyFont="1" applyFill="1" applyBorder="1" applyAlignment="1" applyProtection="1">
      <alignment horizontal="center" vertical="center" wrapText="1"/>
      <protection/>
    </xf>
    <xf numFmtId="0" fontId="0" fillId="0" borderId="0" xfId="0" applyAlignment="1">
      <alignment/>
    </xf>
    <xf numFmtId="0" fontId="20" fillId="0" borderId="7" xfId="0" applyFont="1" applyFill="1" applyBorder="1" applyAlignment="1" applyProtection="1">
      <alignment horizontal="center" vertical="center" wrapText="1"/>
      <protection/>
    </xf>
    <xf numFmtId="193" fontId="20" fillId="0" borderId="24" xfId="0" applyNumberFormat="1" applyFont="1" applyFill="1" applyBorder="1" applyAlignment="1" applyProtection="1">
      <alignment horizontal="center" vertical="center" wrapText="1"/>
      <protection/>
    </xf>
    <xf numFmtId="43" fontId="20" fillId="0" borderId="23" xfId="15" applyFont="1" applyFill="1" applyBorder="1" applyAlignment="1" applyProtection="1">
      <alignment horizontal="center" vertical="center"/>
      <protection/>
    </xf>
    <xf numFmtId="43" fontId="20" fillId="0" borderId="7" xfId="15" applyFont="1" applyFill="1" applyBorder="1" applyAlignment="1" applyProtection="1">
      <alignment horizontal="center" vertical="center"/>
      <protection/>
    </xf>
    <xf numFmtId="190" fontId="20" fillId="0" borderId="23" xfId="0" applyNumberFormat="1" applyFont="1" applyFill="1" applyBorder="1" applyAlignment="1" applyProtection="1">
      <alignment horizontal="center" vertical="center" wrapText="1"/>
      <protection/>
    </xf>
    <xf numFmtId="190" fontId="20" fillId="0" borderId="7" xfId="0" applyNumberFormat="1" applyFont="1" applyFill="1" applyBorder="1" applyAlignment="1" applyProtection="1">
      <alignment horizontal="center" vertical="center" wrapText="1"/>
      <protection/>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3" fillId="2" borderId="25" xfId="0" applyFont="1" applyFill="1" applyBorder="1" applyAlignment="1">
      <alignment horizontal="center" vertical="center"/>
    </xf>
    <xf numFmtId="0" fontId="34" fillId="0" borderId="26"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36" fillId="2" borderId="0" xfId="0" applyFont="1" applyFill="1" applyBorder="1" applyAlignment="1" applyProtection="1">
      <alignment horizontal="center" vertical="center"/>
      <protection/>
    </xf>
    <xf numFmtId="43" fontId="20" fillId="0" borderId="28" xfId="15" applyFont="1" applyFill="1" applyBorder="1" applyAlignment="1" applyProtection="1">
      <alignment horizontal="center" vertical="center"/>
      <protection/>
    </xf>
    <xf numFmtId="43" fontId="20" fillId="0" borderId="29" xfId="15" applyFont="1" applyFill="1" applyBorder="1" applyAlignment="1" applyProtection="1">
      <alignment horizontal="center" vertical="center"/>
      <protection/>
    </xf>
    <xf numFmtId="0" fontId="33" fillId="2" borderId="2" xfId="0" applyFont="1" applyFill="1" applyBorder="1" applyAlignment="1">
      <alignment horizontal="center" vertical="center"/>
    </xf>
    <xf numFmtId="0" fontId="34" fillId="0" borderId="30" xfId="0" applyFont="1" applyBorder="1" applyAlignment="1">
      <alignment horizontal="center" vertical="center"/>
    </xf>
    <xf numFmtId="0" fontId="33" fillId="2" borderId="15" xfId="0" applyFont="1" applyFill="1" applyBorder="1" applyAlignment="1">
      <alignment horizontal="right" vertical="center"/>
    </xf>
    <xf numFmtId="0" fontId="34" fillId="0" borderId="15" xfId="0" applyFont="1" applyBorder="1" applyAlignment="1">
      <alignment horizontal="right" vertical="center"/>
    </xf>
    <xf numFmtId="0" fontId="9" fillId="0" borderId="31" xfId="0" applyNumberFormat="1" applyFont="1" applyFill="1" applyBorder="1" applyAlignment="1">
      <alignment horizontal="left" vertical="center"/>
    </xf>
    <xf numFmtId="190" fontId="9" fillId="0" borderId="15" xfId="0" applyNumberFormat="1" applyFont="1" applyFill="1" applyBorder="1" applyAlignment="1">
      <alignment horizontal="center" vertical="center"/>
    </xf>
    <xf numFmtId="0" fontId="9" fillId="0" borderId="15" xfId="0" applyNumberFormat="1" applyFont="1" applyFill="1" applyBorder="1" applyAlignment="1">
      <alignment horizontal="left" vertical="center"/>
    </xf>
    <xf numFmtId="0" fontId="9" fillId="0" borderId="15" xfId="0" applyNumberFormat="1" applyFont="1" applyFill="1" applyBorder="1" applyAlignment="1">
      <alignment horizontal="center" vertical="center"/>
    </xf>
    <xf numFmtId="185" fontId="9" fillId="0" borderId="15" xfId="15" applyNumberFormat="1" applyFont="1" applyFill="1" applyBorder="1" applyAlignment="1">
      <alignment vertical="center"/>
    </xf>
    <xf numFmtId="196" fontId="9" fillId="0" borderId="15" xfId="15" applyNumberFormat="1" applyFont="1" applyFill="1" applyBorder="1" applyAlignment="1">
      <alignment vertical="center"/>
    </xf>
    <xf numFmtId="185" fontId="37" fillId="0" borderId="15" xfId="15" applyNumberFormat="1" applyFont="1" applyFill="1" applyBorder="1" applyAlignment="1">
      <alignment vertical="center"/>
    </xf>
    <xf numFmtId="196" fontId="37" fillId="0" borderId="15" xfId="15" applyNumberFormat="1" applyFont="1" applyFill="1" applyBorder="1" applyAlignment="1">
      <alignment vertical="center"/>
    </xf>
    <xf numFmtId="196" fontId="9" fillId="0" borderId="15" xfId="0" applyNumberFormat="1" applyFont="1" applyFill="1" applyBorder="1" applyAlignment="1" applyProtection="1">
      <alignment vertical="center"/>
      <protection/>
    </xf>
    <xf numFmtId="193" fontId="9" fillId="0" borderId="15" xfId="0" applyNumberFormat="1" applyFont="1" applyFill="1" applyBorder="1" applyAlignment="1" applyProtection="1">
      <alignment vertical="center"/>
      <protection/>
    </xf>
    <xf numFmtId="193" fontId="9" fillId="0" borderId="32" xfId="15" applyNumberFormat="1" applyFont="1" applyFill="1" applyBorder="1" applyAlignment="1">
      <alignment vertical="center"/>
    </xf>
    <xf numFmtId="0" fontId="9" fillId="0" borderId="13" xfId="0" applyNumberFormat="1" applyFont="1" applyFill="1" applyBorder="1" applyAlignment="1" applyProtection="1">
      <alignment horizontal="left" vertical="center"/>
      <protection/>
    </xf>
    <xf numFmtId="0" fontId="9" fillId="0" borderId="13" xfId="0" applyNumberFormat="1" applyFont="1" applyFill="1" applyBorder="1" applyAlignment="1" applyProtection="1">
      <alignment horizontal="center" vertical="center"/>
      <protection/>
    </xf>
    <xf numFmtId="185" fontId="9" fillId="0" borderId="13" xfId="0" applyNumberFormat="1" applyFont="1" applyFill="1" applyBorder="1" applyAlignment="1" applyProtection="1">
      <alignment vertical="center"/>
      <protection/>
    </xf>
    <xf numFmtId="196" fontId="9" fillId="0" borderId="13" xfId="0" applyNumberFormat="1" applyFont="1" applyFill="1" applyBorder="1" applyAlignment="1" applyProtection="1">
      <alignment vertical="center"/>
      <protection/>
    </xf>
    <xf numFmtId="185" fontId="37" fillId="0" borderId="13" xfId="0" applyNumberFormat="1" applyFont="1" applyFill="1" applyBorder="1" applyAlignment="1" applyProtection="1">
      <alignment vertical="center"/>
      <protection/>
    </xf>
    <xf numFmtId="196" fontId="37" fillId="0" borderId="13" xfId="0" applyNumberFormat="1" applyFont="1" applyFill="1" applyBorder="1" applyAlignment="1" applyProtection="1">
      <alignment vertical="center"/>
      <protection/>
    </xf>
    <xf numFmtId="193" fontId="9" fillId="0" borderId="13" xfId="0" applyNumberFormat="1" applyFont="1" applyFill="1" applyBorder="1" applyAlignment="1" applyProtection="1">
      <alignment vertical="center"/>
      <protection/>
    </xf>
    <xf numFmtId="193" fontId="9" fillId="0" borderId="33" xfId="0" applyNumberFormat="1" applyFont="1" applyFill="1" applyBorder="1" applyAlignment="1" applyProtection="1">
      <alignment vertical="center"/>
      <protection/>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1641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420975" y="0"/>
          <a:ext cx="27336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18145125" cy="10953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514350</xdr:colOff>
      <xdr:row>0</xdr:row>
      <xdr:rowOff>485775</xdr:rowOff>
    </xdr:from>
    <xdr:to>
      <xdr:col>22</xdr:col>
      <xdr:colOff>314325</xdr:colOff>
      <xdr:row>0</xdr:row>
      <xdr:rowOff>1076325</xdr:rowOff>
    </xdr:to>
    <xdr:sp fLocksText="0">
      <xdr:nvSpPr>
        <xdr:cNvPr id="4" name="TextBox 6"/>
        <xdr:cNvSpPr txBox="1">
          <a:spLocks noChangeArrowheads="1"/>
        </xdr:cNvSpPr>
      </xdr:nvSpPr>
      <xdr:spPr>
        <a:xfrm>
          <a:off x="15801975" y="485775"/>
          <a:ext cx="2190750" cy="590550"/>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12
</a:t>
          </a:r>
          <a:r>
            <a:rPr lang="en-US" cap="none" sz="1600" b="0" i="0" u="none" baseline="0">
              <a:solidFill>
                <a:srgbClr val="FFFFFF"/>
              </a:solidFill>
              <a:latin typeface="Impact"/>
              <a:ea typeface="Impact"/>
              <a:cs typeface="Impact"/>
            </a:rPr>
            <a:t>16 - 18 MAR'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449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819900" y="0"/>
          <a:ext cx="24479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791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686550"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782050"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7029450" y="409575"/>
          <a:ext cx="166687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791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686550"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782050"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885825</xdr:colOff>
      <xdr:row>0</xdr:row>
      <xdr:rowOff>485775</xdr:rowOff>
    </xdr:from>
    <xdr:to>
      <xdr:col>22</xdr:col>
      <xdr:colOff>409575</xdr:colOff>
      <xdr:row>0</xdr:row>
      <xdr:rowOff>1066800</xdr:rowOff>
    </xdr:to>
    <xdr:sp fLocksText="0">
      <xdr:nvSpPr>
        <xdr:cNvPr id="10" name="TextBox 11"/>
        <xdr:cNvSpPr txBox="1">
          <a:spLocks noChangeArrowheads="1"/>
        </xdr:cNvSpPr>
      </xdr:nvSpPr>
      <xdr:spPr>
        <a:xfrm>
          <a:off x="7572375" y="485775"/>
          <a:ext cx="1143000" cy="581025"/>
        </a:xfrm>
        <a:prstGeom prst="rect">
          <a:avLst/>
        </a:prstGeom>
        <a:solidFill>
          <a:srgbClr val="006411"/>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12</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16 - 18 MAR'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82"/>
  <sheetViews>
    <sheetView tabSelected="1" zoomScale="50" zoomScaleNormal="50" workbookViewId="0" topLeftCell="A1">
      <selection activeCell="B3" sqref="B3:B4"/>
    </sheetView>
  </sheetViews>
  <sheetFormatPr defaultColWidth="9.140625" defaultRowHeight="12.75"/>
  <cols>
    <col min="1" max="1" width="4.421875" style="30" bestFit="1" customWidth="1"/>
    <col min="2" max="2" width="35.7109375" style="4" customWidth="1"/>
    <col min="3" max="3" width="9.7109375" style="68" customWidth="1"/>
    <col min="4" max="4" width="13.8515625" style="3" bestFit="1" customWidth="1"/>
    <col min="5" max="5" width="20.7109375" style="4" bestFit="1" customWidth="1"/>
    <col min="6" max="6" width="6.7109375" style="5" customWidth="1"/>
    <col min="7" max="7" width="8.421875" style="5" bestFit="1" customWidth="1"/>
    <col min="8" max="8" width="9.140625" style="5" customWidth="1"/>
    <col min="9" max="9" width="12.7109375" style="85" bestFit="1" customWidth="1"/>
    <col min="10" max="10" width="9.00390625" style="95" bestFit="1" customWidth="1"/>
    <col min="11" max="11" width="12.7109375" style="85" bestFit="1" customWidth="1"/>
    <col min="12" max="12" width="9.00390625" style="95" bestFit="1" customWidth="1"/>
    <col min="13" max="13" width="12.7109375" style="85" bestFit="1" customWidth="1"/>
    <col min="14" max="14" width="9.00390625" style="95" bestFit="1" customWidth="1"/>
    <col min="15" max="15" width="15.57421875" style="89" bestFit="1" customWidth="1"/>
    <col min="16" max="16" width="10.140625" style="102" bestFit="1" customWidth="1"/>
    <col min="17" max="17" width="9.7109375" style="95" bestFit="1" customWidth="1"/>
    <col min="18" max="18" width="7.28125" style="16" customWidth="1"/>
    <col min="19" max="19" width="12.7109375" style="92" bestFit="1" customWidth="1"/>
    <col min="20" max="20" width="9.00390625" style="3" bestFit="1" customWidth="1"/>
    <col min="21" max="21" width="14.7109375" style="85" bestFit="1" customWidth="1"/>
    <col min="22" max="22" width="12.140625" style="95" bestFit="1" customWidth="1"/>
    <col min="23" max="23" width="7.28125" style="16" customWidth="1"/>
    <col min="24" max="24" width="39.8515625" style="1" customWidth="1"/>
    <col min="25" max="27" width="39.8515625" style="3" customWidth="1"/>
    <col min="28" max="28" width="2.140625" style="3" bestFit="1" customWidth="1"/>
    <col min="29" max="16384" width="39.8515625" style="3" customWidth="1"/>
  </cols>
  <sheetData>
    <row r="1" spans="1:23" s="10" customFormat="1" ht="95.25" customHeight="1">
      <c r="A1" s="28"/>
      <c r="B1" s="78"/>
      <c r="C1" s="26"/>
      <c r="D1" s="25"/>
      <c r="E1" s="25"/>
      <c r="F1" s="24"/>
      <c r="G1" s="24"/>
      <c r="H1" s="24"/>
      <c r="I1" s="23"/>
      <c r="J1" s="22"/>
      <c r="K1" s="86"/>
      <c r="L1" s="21"/>
      <c r="M1" s="19"/>
      <c r="N1" s="18"/>
      <c r="O1" s="99"/>
      <c r="P1" s="100"/>
      <c r="Q1" s="96"/>
      <c r="R1" s="98"/>
      <c r="S1" s="90"/>
      <c r="U1" s="90"/>
      <c r="V1" s="96"/>
      <c r="W1" s="98"/>
    </row>
    <row r="2" spans="1:23" s="2" customFormat="1" ht="27.75" thickBot="1">
      <c r="A2" s="139" t="s">
        <v>10</v>
      </c>
      <c r="B2" s="180"/>
      <c r="C2" s="180"/>
      <c r="D2" s="180"/>
      <c r="E2" s="180"/>
      <c r="F2" s="180"/>
      <c r="G2" s="180"/>
      <c r="H2" s="180"/>
      <c r="I2" s="180"/>
      <c r="J2" s="180"/>
      <c r="K2" s="180"/>
      <c r="L2" s="180"/>
      <c r="M2" s="180"/>
      <c r="N2" s="180"/>
      <c r="O2" s="180"/>
      <c r="P2" s="180"/>
      <c r="Q2" s="180"/>
      <c r="R2" s="180"/>
      <c r="S2" s="180"/>
      <c r="T2" s="180"/>
      <c r="U2" s="180"/>
      <c r="V2" s="180"/>
      <c r="W2" s="180"/>
    </row>
    <row r="3" spans="1:23" s="29" customFormat="1" ht="16.5" customHeight="1">
      <c r="A3" s="31"/>
      <c r="B3" s="183" t="s">
        <v>25</v>
      </c>
      <c r="C3" s="185" t="s">
        <v>37</v>
      </c>
      <c r="D3" s="176" t="s">
        <v>26</v>
      </c>
      <c r="E3" s="176" t="s">
        <v>52</v>
      </c>
      <c r="F3" s="176" t="s">
        <v>38</v>
      </c>
      <c r="G3" s="176" t="s">
        <v>39</v>
      </c>
      <c r="H3" s="176" t="s">
        <v>40</v>
      </c>
      <c r="I3" s="178" t="s">
        <v>27</v>
      </c>
      <c r="J3" s="178"/>
      <c r="K3" s="178" t="s">
        <v>28</v>
      </c>
      <c r="L3" s="178"/>
      <c r="M3" s="178" t="s">
        <v>29</v>
      </c>
      <c r="N3" s="178"/>
      <c r="O3" s="179" t="s">
        <v>41</v>
      </c>
      <c r="P3" s="179"/>
      <c r="Q3" s="179"/>
      <c r="R3" s="179"/>
      <c r="S3" s="178" t="s">
        <v>42</v>
      </c>
      <c r="T3" s="178"/>
      <c r="U3" s="179" t="s">
        <v>43</v>
      </c>
      <c r="V3" s="179"/>
      <c r="W3" s="182"/>
    </row>
    <row r="4" spans="1:23" s="29" customFormat="1" ht="37.5" customHeight="1" thickBot="1">
      <c r="A4" s="61"/>
      <c r="B4" s="184"/>
      <c r="C4" s="186"/>
      <c r="D4" s="177"/>
      <c r="E4" s="177"/>
      <c r="F4" s="181"/>
      <c r="G4" s="181"/>
      <c r="H4" s="181"/>
      <c r="I4" s="81" t="s">
        <v>36</v>
      </c>
      <c r="J4" s="64" t="s">
        <v>31</v>
      </c>
      <c r="K4" s="81" t="s">
        <v>36</v>
      </c>
      <c r="L4" s="64" t="s">
        <v>31</v>
      </c>
      <c r="M4" s="81" t="s">
        <v>36</v>
      </c>
      <c r="N4" s="64" t="s">
        <v>31</v>
      </c>
      <c r="O4" s="87" t="s">
        <v>36</v>
      </c>
      <c r="P4" s="97" t="s">
        <v>31</v>
      </c>
      <c r="Q4" s="97" t="s">
        <v>44</v>
      </c>
      <c r="R4" s="63" t="s">
        <v>45</v>
      </c>
      <c r="S4" s="81" t="s">
        <v>36</v>
      </c>
      <c r="T4" s="62" t="s">
        <v>30</v>
      </c>
      <c r="U4" s="81" t="s">
        <v>36</v>
      </c>
      <c r="V4" s="64" t="s">
        <v>31</v>
      </c>
      <c r="W4" s="65" t="s">
        <v>45</v>
      </c>
    </row>
    <row r="5" spans="1:23" s="29" customFormat="1" ht="15">
      <c r="A5" s="53">
        <v>1</v>
      </c>
      <c r="B5" s="118">
        <v>300</v>
      </c>
      <c r="C5" s="106">
        <v>39157</v>
      </c>
      <c r="D5" s="119" t="s">
        <v>32</v>
      </c>
      <c r="E5" s="119" t="s">
        <v>33</v>
      </c>
      <c r="F5" s="120">
        <v>112</v>
      </c>
      <c r="G5" s="120">
        <v>117</v>
      </c>
      <c r="H5" s="120">
        <v>1</v>
      </c>
      <c r="I5" s="160">
        <v>581807</v>
      </c>
      <c r="J5" s="161">
        <v>68152</v>
      </c>
      <c r="K5" s="160">
        <v>783257</v>
      </c>
      <c r="L5" s="161">
        <v>86622</v>
      </c>
      <c r="M5" s="160">
        <v>728253</v>
      </c>
      <c r="N5" s="161">
        <v>80818</v>
      </c>
      <c r="O5" s="162">
        <f>+I5+K5+M5</f>
        <v>2093317</v>
      </c>
      <c r="P5" s="163">
        <f>+J5+L5+N5</f>
        <v>235592</v>
      </c>
      <c r="Q5" s="164">
        <f>IF(O5&lt;&gt;0,P5/G5,"")</f>
        <v>2013.6068376068376</v>
      </c>
      <c r="R5" s="165">
        <f>IF(O5&lt;&gt;0,O5/P5,"")</f>
        <v>8.885348398926958</v>
      </c>
      <c r="S5" s="160"/>
      <c r="T5" s="111">
        <f>IF(S5&lt;&gt;0,-(S5-O5)/S5,"")</f>
      </c>
      <c r="U5" s="160">
        <v>2093317</v>
      </c>
      <c r="V5" s="161">
        <v>235592</v>
      </c>
      <c r="W5" s="166">
        <f>U5/V5</f>
        <v>8.885348398926958</v>
      </c>
    </row>
    <row r="6" spans="1:23" s="29" customFormat="1" ht="15">
      <c r="A6" s="53">
        <v>2</v>
      </c>
      <c r="B6" s="121" t="s">
        <v>108</v>
      </c>
      <c r="C6" s="59">
        <v>39157</v>
      </c>
      <c r="D6" s="154" t="s">
        <v>109</v>
      </c>
      <c r="E6" s="154" t="s">
        <v>110</v>
      </c>
      <c r="F6" s="155">
        <v>83</v>
      </c>
      <c r="G6" s="155">
        <v>87</v>
      </c>
      <c r="H6" s="155">
        <v>1</v>
      </c>
      <c r="I6" s="156">
        <v>63624.608177172064</v>
      </c>
      <c r="J6" s="149">
        <v>7900</v>
      </c>
      <c r="K6" s="156">
        <v>162952.55177537337</v>
      </c>
      <c r="L6" s="149">
        <v>17617</v>
      </c>
      <c r="M6" s="156">
        <v>236207.76350690293</v>
      </c>
      <c r="N6" s="149">
        <v>25783</v>
      </c>
      <c r="O6" s="157">
        <f>I6+K6+M6</f>
        <v>462784.9234594484</v>
      </c>
      <c r="P6" s="158">
        <f>J6+L6+N6</f>
        <v>51300</v>
      </c>
      <c r="Q6" s="149">
        <f>+P6/G6</f>
        <v>589.6551724137931</v>
      </c>
      <c r="R6" s="117">
        <f>+O6/P6</f>
        <v>9.021148605447337</v>
      </c>
      <c r="S6" s="156"/>
      <c r="T6" s="109">
        <f>IF(S6&lt;&gt;0,-(S6-O6)/S6,"")</f>
      </c>
      <c r="U6" s="156">
        <v>462784.9234594484</v>
      </c>
      <c r="V6" s="149">
        <v>51300</v>
      </c>
      <c r="W6" s="122">
        <f>U6/V6</f>
        <v>9.021148605447337</v>
      </c>
    </row>
    <row r="7" spans="1:24" s="6" customFormat="1" ht="15.75" customHeight="1">
      <c r="A7" s="54">
        <v>3</v>
      </c>
      <c r="B7" s="175" t="s">
        <v>111</v>
      </c>
      <c r="C7" s="108">
        <v>39150</v>
      </c>
      <c r="D7" s="216" t="s">
        <v>109</v>
      </c>
      <c r="E7" s="216" t="s">
        <v>112</v>
      </c>
      <c r="F7" s="217">
        <v>62</v>
      </c>
      <c r="G7" s="217">
        <v>67</v>
      </c>
      <c r="H7" s="217">
        <v>2</v>
      </c>
      <c r="I7" s="218">
        <v>82099</v>
      </c>
      <c r="J7" s="219">
        <v>10156</v>
      </c>
      <c r="K7" s="218">
        <v>137919</v>
      </c>
      <c r="L7" s="219">
        <v>15523</v>
      </c>
      <c r="M7" s="218">
        <v>139185.5</v>
      </c>
      <c r="N7" s="219">
        <v>15397</v>
      </c>
      <c r="O7" s="220">
        <f>I7+K7+M7</f>
        <v>359203.5</v>
      </c>
      <c r="P7" s="221">
        <f>J7+L7+N7</f>
        <v>41076</v>
      </c>
      <c r="Q7" s="219">
        <f>+P7/G7</f>
        <v>613.0746268656717</v>
      </c>
      <c r="R7" s="222">
        <f>+O7/P7</f>
        <v>8.744851007887817</v>
      </c>
      <c r="S7" s="218">
        <v>406994.5</v>
      </c>
      <c r="T7" s="114">
        <f>IF(S7&lt;&gt;0,-(S7-O7)/S7,"")</f>
        <v>-0.11742419123599951</v>
      </c>
      <c r="U7" s="218">
        <v>1025736.5</v>
      </c>
      <c r="V7" s="219">
        <v>124177</v>
      </c>
      <c r="W7" s="223">
        <f>U7/V7</f>
        <v>8.260277668167213</v>
      </c>
      <c r="X7" s="7"/>
    </row>
    <row r="8" spans="1:24" s="6" customFormat="1" ht="15.75" customHeight="1">
      <c r="A8" s="105">
        <v>4</v>
      </c>
      <c r="B8" s="205" t="s">
        <v>91</v>
      </c>
      <c r="C8" s="206">
        <v>39157</v>
      </c>
      <c r="D8" s="207" t="s">
        <v>34</v>
      </c>
      <c r="E8" s="207" t="s">
        <v>24</v>
      </c>
      <c r="F8" s="208">
        <v>69</v>
      </c>
      <c r="G8" s="208">
        <v>71</v>
      </c>
      <c r="H8" s="208">
        <v>1</v>
      </c>
      <c r="I8" s="209">
        <v>27482</v>
      </c>
      <c r="J8" s="210">
        <v>3066</v>
      </c>
      <c r="K8" s="209">
        <v>92768</v>
      </c>
      <c r="L8" s="210">
        <v>9993</v>
      </c>
      <c r="M8" s="209">
        <v>87111</v>
      </c>
      <c r="N8" s="210">
        <v>9395</v>
      </c>
      <c r="O8" s="211">
        <f>+M8+K8+I8</f>
        <v>207361</v>
      </c>
      <c r="P8" s="212">
        <f>+N8+L8+J8</f>
        <v>22454</v>
      </c>
      <c r="Q8" s="213">
        <f>P8/G8</f>
        <v>316.2535211267606</v>
      </c>
      <c r="R8" s="214">
        <f>O8/P8</f>
        <v>9.234924735013806</v>
      </c>
      <c r="S8" s="209"/>
      <c r="T8" s="113">
        <f>IF(S8&lt;&gt;0,-(S8-O8)/S8,"")</f>
      </c>
      <c r="U8" s="209">
        <v>207361</v>
      </c>
      <c r="V8" s="210">
        <v>22454</v>
      </c>
      <c r="W8" s="215">
        <f>+U8/V8</f>
        <v>9.234924735013806</v>
      </c>
      <c r="X8" s="7"/>
    </row>
    <row r="9" spans="1:24" s="6" customFormat="1" ht="15.75" customHeight="1">
      <c r="A9" s="52">
        <v>5</v>
      </c>
      <c r="B9" s="121" t="s">
        <v>92</v>
      </c>
      <c r="C9" s="59">
        <v>39150</v>
      </c>
      <c r="D9" s="137" t="s">
        <v>80</v>
      </c>
      <c r="E9" s="137" t="s">
        <v>51</v>
      </c>
      <c r="F9" s="138">
        <v>57</v>
      </c>
      <c r="G9" s="138">
        <v>57</v>
      </c>
      <c r="H9" s="138">
        <v>2</v>
      </c>
      <c r="I9" s="140">
        <v>40624</v>
      </c>
      <c r="J9" s="141">
        <v>3952</v>
      </c>
      <c r="K9" s="140">
        <v>76129</v>
      </c>
      <c r="L9" s="141">
        <v>7081</v>
      </c>
      <c r="M9" s="140">
        <v>67890</v>
      </c>
      <c r="N9" s="141">
        <v>6314</v>
      </c>
      <c r="O9" s="142">
        <f>+I9+K9+M9</f>
        <v>184643</v>
      </c>
      <c r="P9" s="143">
        <f>+J9+L9+N9</f>
        <v>17347</v>
      </c>
      <c r="Q9" s="144">
        <f>IF(O9&lt;&gt;0,P9/G9,"")</f>
        <v>304.3333333333333</v>
      </c>
      <c r="R9" s="116">
        <f>IF(O9&lt;&gt;0,O9/P9,"")</f>
        <v>10.644088314982417</v>
      </c>
      <c r="S9" s="140">
        <v>417572</v>
      </c>
      <c r="T9" s="109">
        <f>IF(S9&lt;&gt;0,-(S9-O9)/S9,"")</f>
        <v>-0.5578175739752665</v>
      </c>
      <c r="U9" s="140">
        <v>791262</v>
      </c>
      <c r="V9" s="141">
        <v>80098</v>
      </c>
      <c r="W9" s="127">
        <f>U9/V9</f>
        <v>9.878673624809608</v>
      </c>
      <c r="X9" s="7"/>
    </row>
    <row r="10" spans="1:25" s="9" customFormat="1" ht="15.75" customHeight="1">
      <c r="A10" s="53">
        <v>6</v>
      </c>
      <c r="B10" s="121" t="s">
        <v>81</v>
      </c>
      <c r="C10" s="59">
        <v>39143</v>
      </c>
      <c r="D10" s="137" t="s">
        <v>32</v>
      </c>
      <c r="E10" s="137" t="s">
        <v>24</v>
      </c>
      <c r="F10" s="138">
        <v>77</v>
      </c>
      <c r="G10" s="138">
        <v>77</v>
      </c>
      <c r="H10" s="138">
        <v>3</v>
      </c>
      <c r="I10" s="140">
        <v>34933</v>
      </c>
      <c r="J10" s="141">
        <v>4048</v>
      </c>
      <c r="K10" s="140">
        <v>75981</v>
      </c>
      <c r="L10" s="141">
        <v>8379</v>
      </c>
      <c r="M10" s="140">
        <v>72722</v>
      </c>
      <c r="N10" s="141">
        <v>8041</v>
      </c>
      <c r="O10" s="142">
        <f>+I10+K10+M10</f>
        <v>183636</v>
      </c>
      <c r="P10" s="143">
        <f>+J10+L10+N10</f>
        <v>20468</v>
      </c>
      <c r="Q10" s="144">
        <f>IF(O10&lt;&gt;0,P10/G10,"")</f>
        <v>265.8181818181818</v>
      </c>
      <c r="R10" s="116">
        <f>IF(O10&lt;&gt;0,O10/P10,"")</f>
        <v>8.971858510846198</v>
      </c>
      <c r="S10" s="140">
        <v>368031</v>
      </c>
      <c r="T10" s="109">
        <f>IF(S10&lt;&gt;0,-(S10-O10)/S10,"")</f>
        <v>-0.5010311631357142</v>
      </c>
      <c r="U10" s="140">
        <v>1651257</v>
      </c>
      <c r="V10" s="141">
        <v>196928</v>
      </c>
      <c r="W10" s="123">
        <f>U10/V10</f>
        <v>8.385079826129347</v>
      </c>
      <c r="Y10" s="8"/>
    </row>
    <row r="11" spans="1:24" s="10" customFormat="1" ht="15.75" customHeight="1">
      <c r="A11" s="52">
        <v>7</v>
      </c>
      <c r="B11" s="124" t="s">
        <v>93</v>
      </c>
      <c r="C11" s="58">
        <v>39143</v>
      </c>
      <c r="D11" s="110" t="s">
        <v>53</v>
      </c>
      <c r="E11" s="110" t="s">
        <v>22</v>
      </c>
      <c r="F11" s="60">
        <v>74</v>
      </c>
      <c r="G11" s="60">
        <v>74</v>
      </c>
      <c r="H11" s="60">
        <v>3</v>
      </c>
      <c r="I11" s="145">
        <v>12528</v>
      </c>
      <c r="J11" s="146">
        <v>2026</v>
      </c>
      <c r="K11" s="145">
        <v>50478</v>
      </c>
      <c r="L11" s="146">
        <v>6240</v>
      </c>
      <c r="M11" s="145">
        <v>61271</v>
      </c>
      <c r="N11" s="146">
        <v>7379</v>
      </c>
      <c r="O11" s="147">
        <f>SUM(I11+K11+M11)</f>
        <v>124277</v>
      </c>
      <c r="P11" s="148">
        <f>SUM(J11+L11+N11)</f>
        <v>15645</v>
      </c>
      <c r="Q11" s="146">
        <f>+P11/G11</f>
        <v>211.4189189189189</v>
      </c>
      <c r="R11" s="115">
        <f>+O11/P11</f>
        <v>7.943560242889102</v>
      </c>
      <c r="S11" s="145">
        <v>236581.5</v>
      </c>
      <c r="T11" s="109">
        <f>IF(S11&lt;&gt;0,-(S11-O11)/S11,"")</f>
        <v>-0.47469688035624086</v>
      </c>
      <c r="U11" s="145">
        <v>742288</v>
      </c>
      <c r="V11" s="146">
        <v>93184</v>
      </c>
      <c r="W11" s="125">
        <f>U11/V11</f>
        <v>7.965831043956044</v>
      </c>
      <c r="X11" s="8"/>
    </row>
    <row r="12" spans="1:24" s="10" customFormat="1" ht="15.75" customHeight="1">
      <c r="A12" s="53">
        <v>8</v>
      </c>
      <c r="B12" s="124" t="s">
        <v>82</v>
      </c>
      <c r="C12" s="59">
        <v>39150</v>
      </c>
      <c r="D12" s="110" t="s">
        <v>34</v>
      </c>
      <c r="E12" s="110" t="s">
        <v>24</v>
      </c>
      <c r="F12" s="60">
        <v>54</v>
      </c>
      <c r="G12" s="60">
        <v>54</v>
      </c>
      <c r="H12" s="60">
        <v>2</v>
      </c>
      <c r="I12" s="145">
        <v>20407</v>
      </c>
      <c r="J12" s="146">
        <v>2098</v>
      </c>
      <c r="K12" s="145">
        <v>37517</v>
      </c>
      <c r="L12" s="146">
        <v>3799</v>
      </c>
      <c r="M12" s="145">
        <v>42192</v>
      </c>
      <c r="N12" s="146">
        <v>4253</v>
      </c>
      <c r="O12" s="147">
        <f>+M12+K12+I12</f>
        <v>100116</v>
      </c>
      <c r="P12" s="148">
        <f>+N12+L12+J12</f>
        <v>10150</v>
      </c>
      <c r="Q12" s="144">
        <f>IF(O12&lt;&gt;0,P12/G12,"")</f>
        <v>187.96296296296296</v>
      </c>
      <c r="R12" s="116">
        <f>IF(O12&lt;&gt;0,O12/P12,"")</f>
        <v>9.863645320197044</v>
      </c>
      <c r="S12" s="145">
        <v>182922</v>
      </c>
      <c r="T12" s="109">
        <f>IF(S12&lt;&gt;0,-(S12-O12)/S12,"")</f>
        <v>-0.45268475087742316</v>
      </c>
      <c r="U12" s="145">
        <v>420848</v>
      </c>
      <c r="V12" s="146">
        <v>45715</v>
      </c>
      <c r="W12" s="126">
        <f>+U12/V12</f>
        <v>9.205906157716285</v>
      </c>
      <c r="X12" s="11"/>
    </row>
    <row r="13" spans="1:24" s="10" customFormat="1" ht="15.75" customHeight="1">
      <c r="A13" s="52">
        <v>9</v>
      </c>
      <c r="B13" s="121" t="s">
        <v>113</v>
      </c>
      <c r="C13" s="59">
        <v>39143</v>
      </c>
      <c r="D13" s="154" t="s">
        <v>109</v>
      </c>
      <c r="E13" s="154" t="s">
        <v>114</v>
      </c>
      <c r="F13" s="155">
        <v>98</v>
      </c>
      <c r="G13" s="155">
        <v>73</v>
      </c>
      <c r="H13" s="155">
        <v>3</v>
      </c>
      <c r="I13" s="156">
        <v>27420.37738853503</v>
      </c>
      <c r="J13" s="149">
        <v>4437</v>
      </c>
      <c r="K13" s="156">
        <v>35046.990718124085</v>
      </c>
      <c r="L13" s="149">
        <v>5542</v>
      </c>
      <c r="M13" s="156">
        <v>35154.44756277696</v>
      </c>
      <c r="N13" s="149">
        <v>5526</v>
      </c>
      <c r="O13" s="157">
        <f>I13+K13+M13</f>
        <v>97621.81566943607</v>
      </c>
      <c r="P13" s="158">
        <f>J13+L13+N13</f>
        <v>15505</v>
      </c>
      <c r="Q13" s="149">
        <f>+P13/G13</f>
        <v>212.3972602739726</v>
      </c>
      <c r="R13" s="117">
        <f>+O13/P13</f>
        <v>6.2961506397572435</v>
      </c>
      <c r="S13" s="156">
        <v>112661</v>
      </c>
      <c r="T13" s="109">
        <f>IF(S13&lt;&gt;0,-(S13-O13)/S13,"")</f>
        <v>-0.13349059861499485</v>
      </c>
      <c r="U13" s="156">
        <v>683105.315669436</v>
      </c>
      <c r="V13" s="149">
        <v>92113</v>
      </c>
      <c r="W13" s="122">
        <f>U13/V13</f>
        <v>7.41594905897578</v>
      </c>
      <c r="X13" s="8"/>
    </row>
    <row r="14" spans="1:24" s="10" customFormat="1" ht="15.75" customHeight="1">
      <c r="A14" s="53">
        <v>10</v>
      </c>
      <c r="B14" s="124" t="s">
        <v>94</v>
      </c>
      <c r="C14" s="58">
        <v>39157</v>
      </c>
      <c r="D14" s="110" t="s">
        <v>13</v>
      </c>
      <c r="E14" s="110" t="s">
        <v>48</v>
      </c>
      <c r="F14" s="60">
        <v>40</v>
      </c>
      <c r="G14" s="60">
        <v>40</v>
      </c>
      <c r="H14" s="60">
        <v>4</v>
      </c>
      <c r="I14" s="145">
        <v>23977.5</v>
      </c>
      <c r="J14" s="146">
        <v>2666</v>
      </c>
      <c r="K14" s="145">
        <v>35711.5</v>
      </c>
      <c r="L14" s="146">
        <v>3984</v>
      </c>
      <c r="M14" s="145">
        <v>33964</v>
      </c>
      <c r="N14" s="146">
        <v>3764</v>
      </c>
      <c r="O14" s="147">
        <f>I14+K14+M14</f>
        <v>93653</v>
      </c>
      <c r="P14" s="148">
        <f>J14+L14+N14</f>
        <v>10414</v>
      </c>
      <c r="Q14" s="144">
        <f>IF(O14&lt;&gt;0,P14/G14,"")</f>
        <v>260.35</v>
      </c>
      <c r="R14" s="116">
        <f>IF(O14&lt;&gt;0,O14/P14,"")</f>
        <v>8.992990205492607</v>
      </c>
      <c r="S14" s="145"/>
      <c r="T14" s="109">
        <f>IF(S14&lt;&gt;0,-(S14-O14)/S14,"")</f>
      </c>
      <c r="U14" s="150">
        <v>93653</v>
      </c>
      <c r="V14" s="151">
        <v>10414</v>
      </c>
      <c r="W14" s="125">
        <f>U14/V14</f>
        <v>8.992990205492607</v>
      </c>
      <c r="X14" s="8"/>
    </row>
    <row r="15" spans="1:24" s="10" customFormat="1" ht="15.75" customHeight="1">
      <c r="A15" s="52">
        <v>11</v>
      </c>
      <c r="B15" s="121" t="s">
        <v>77</v>
      </c>
      <c r="C15" s="59">
        <v>39143</v>
      </c>
      <c r="D15" s="137" t="s">
        <v>32</v>
      </c>
      <c r="E15" s="137" t="s">
        <v>50</v>
      </c>
      <c r="F15" s="138">
        <v>54</v>
      </c>
      <c r="G15" s="138">
        <v>52</v>
      </c>
      <c r="H15" s="138">
        <v>3</v>
      </c>
      <c r="I15" s="140">
        <v>18952</v>
      </c>
      <c r="J15" s="141">
        <v>1949</v>
      </c>
      <c r="K15" s="140">
        <v>28921</v>
      </c>
      <c r="L15" s="141">
        <v>2845</v>
      </c>
      <c r="M15" s="140">
        <v>28547</v>
      </c>
      <c r="N15" s="141">
        <v>2794</v>
      </c>
      <c r="O15" s="142">
        <f>+I15+K15+M15</f>
        <v>76420</v>
      </c>
      <c r="P15" s="143">
        <f>+J15+L15+N15</f>
        <v>7588</v>
      </c>
      <c r="Q15" s="144">
        <f>IF(O15&lt;&gt;0,P15/G15,"")</f>
        <v>145.92307692307693</v>
      </c>
      <c r="R15" s="116">
        <f>IF(O15&lt;&gt;0,O15/P15,"")</f>
        <v>10.07116499736426</v>
      </c>
      <c r="S15" s="140">
        <v>185343</v>
      </c>
      <c r="T15" s="109">
        <f>IF(S15&lt;&gt;0,-(S15-O15)/S15,"")</f>
        <v>-0.5876833762267796</v>
      </c>
      <c r="U15" s="140">
        <v>816467</v>
      </c>
      <c r="V15" s="141">
        <v>87202</v>
      </c>
      <c r="W15" s="123">
        <f>U15/V15</f>
        <v>9.362938923419188</v>
      </c>
      <c r="X15" s="8"/>
    </row>
    <row r="16" spans="1:24" s="10" customFormat="1" ht="15.75" customHeight="1">
      <c r="A16" s="53">
        <v>12</v>
      </c>
      <c r="B16" s="124" t="s">
        <v>4</v>
      </c>
      <c r="C16" s="58">
        <v>39101</v>
      </c>
      <c r="D16" s="110" t="s">
        <v>13</v>
      </c>
      <c r="E16" s="110" t="s">
        <v>95</v>
      </c>
      <c r="F16" s="60">
        <v>160</v>
      </c>
      <c r="G16" s="60">
        <v>22</v>
      </c>
      <c r="H16" s="60">
        <v>9</v>
      </c>
      <c r="I16" s="145">
        <v>21166</v>
      </c>
      <c r="J16" s="146">
        <v>2953</v>
      </c>
      <c r="K16" s="145">
        <v>23729</v>
      </c>
      <c r="L16" s="146">
        <v>3371</v>
      </c>
      <c r="M16" s="145">
        <v>25473</v>
      </c>
      <c r="N16" s="146">
        <v>3679</v>
      </c>
      <c r="O16" s="147">
        <f>I16+K16+M16</f>
        <v>70368</v>
      </c>
      <c r="P16" s="148">
        <f>J16+L16+N16</f>
        <v>10003</v>
      </c>
      <c r="Q16" s="144">
        <f>IF(O16&lt;&gt;0,P16/G16,"")</f>
        <v>454.6818181818182</v>
      </c>
      <c r="R16" s="116">
        <f>IF(O16&lt;&gt;0,O16/P16,"")</f>
        <v>7.034689593122064</v>
      </c>
      <c r="S16" s="145">
        <v>103472.5</v>
      </c>
      <c r="T16" s="109">
        <f>IF(S16&lt;&gt;0,-(S16-O16)/S16,"")</f>
        <v>-0.3199352484959772</v>
      </c>
      <c r="U16" s="150">
        <v>7386202.5</v>
      </c>
      <c r="V16" s="151">
        <v>1032027</v>
      </c>
      <c r="W16" s="125">
        <f>U16/V16</f>
        <v>7.156985718396903</v>
      </c>
      <c r="X16" s="8"/>
    </row>
    <row r="17" spans="1:24" s="10" customFormat="1" ht="15.75" customHeight="1">
      <c r="A17" s="52">
        <v>13</v>
      </c>
      <c r="B17" s="124" t="s">
        <v>65</v>
      </c>
      <c r="C17" s="59">
        <v>39129</v>
      </c>
      <c r="D17" s="110" t="s">
        <v>34</v>
      </c>
      <c r="E17" s="110" t="s">
        <v>68</v>
      </c>
      <c r="F17" s="60">
        <v>77</v>
      </c>
      <c r="G17" s="60">
        <v>63</v>
      </c>
      <c r="H17" s="60">
        <v>5</v>
      </c>
      <c r="I17" s="145">
        <v>6630</v>
      </c>
      <c r="J17" s="146">
        <v>1292</v>
      </c>
      <c r="K17" s="145">
        <v>19426</v>
      </c>
      <c r="L17" s="146">
        <v>3012</v>
      </c>
      <c r="M17" s="145">
        <v>21768</v>
      </c>
      <c r="N17" s="146">
        <v>3309</v>
      </c>
      <c r="O17" s="147">
        <f>+M17+K17+I17</f>
        <v>47824</v>
      </c>
      <c r="P17" s="148">
        <f>+N17+L17+J17</f>
        <v>7613</v>
      </c>
      <c r="Q17" s="144">
        <f>IF(O17&lt;&gt;0,P17/G17,"")</f>
        <v>120.84126984126983</v>
      </c>
      <c r="R17" s="116">
        <f>IF(O17&lt;&gt;0,O17/P17,"")</f>
        <v>6.281886247208722</v>
      </c>
      <c r="S17" s="145">
        <v>95601</v>
      </c>
      <c r="T17" s="109">
        <f>IF(S17&lt;&gt;0,-(S17-O17)/S17,"")</f>
        <v>-0.49975418667168753</v>
      </c>
      <c r="U17" s="145">
        <v>1460111</v>
      </c>
      <c r="V17" s="146">
        <v>179703</v>
      </c>
      <c r="W17" s="126">
        <f>+U17/V17</f>
        <v>8.125134249289104</v>
      </c>
      <c r="X17" s="8"/>
    </row>
    <row r="18" spans="1:24" s="10" customFormat="1" ht="15.75" customHeight="1">
      <c r="A18" s="53">
        <v>14</v>
      </c>
      <c r="B18" s="121" t="s">
        <v>64</v>
      </c>
      <c r="C18" s="59">
        <v>39129</v>
      </c>
      <c r="D18" s="137" t="s">
        <v>32</v>
      </c>
      <c r="E18" s="137" t="s">
        <v>50</v>
      </c>
      <c r="F18" s="138">
        <v>72</v>
      </c>
      <c r="G18" s="138">
        <v>47</v>
      </c>
      <c r="H18" s="138">
        <v>5</v>
      </c>
      <c r="I18" s="140">
        <v>9607</v>
      </c>
      <c r="J18" s="141">
        <v>1593</v>
      </c>
      <c r="K18" s="140">
        <v>18234</v>
      </c>
      <c r="L18" s="141">
        <v>2960</v>
      </c>
      <c r="M18" s="140">
        <v>18928</v>
      </c>
      <c r="N18" s="141">
        <v>3131</v>
      </c>
      <c r="O18" s="142">
        <f>+I18+K18+M18</f>
        <v>46769</v>
      </c>
      <c r="P18" s="143">
        <f>+J18+L18+N18</f>
        <v>7684</v>
      </c>
      <c r="Q18" s="144">
        <f>IF(O18&lt;&gt;0,P18/G18,"")</f>
        <v>163.48936170212767</v>
      </c>
      <c r="R18" s="116">
        <f>IF(O18&lt;&gt;0,O18/P18,"")</f>
        <v>6.0865434669443</v>
      </c>
      <c r="S18" s="140">
        <v>130224</v>
      </c>
      <c r="T18" s="109">
        <f>IF(S18&lt;&gt;0,-(S18-O18)/S18,"")</f>
        <v>-0.6408572920506205</v>
      </c>
      <c r="U18" s="140">
        <v>2369399</v>
      </c>
      <c r="V18" s="141">
        <v>285629</v>
      </c>
      <c r="W18" s="123">
        <f>U18/V18</f>
        <v>8.295372668741619</v>
      </c>
      <c r="X18" s="8"/>
    </row>
    <row r="19" spans="1:24" s="10" customFormat="1" ht="15.75" customHeight="1">
      <c r="A19" s="52">
        <v>15</v>
      </c>
      <c r="B19" s="124" t="s">
        <v>96</v>
      </c>
      <c r="C19" s="58">
        <v>39157</v>
      </c>
      <c r="D19" s="110" t="s">
        <v>53</v>
      </c>
      <c r="E19" s="110" t="s">
        <v>22</v>
      </c>
      <c r="F19" s="60">
        <v>30</v>
      </c>
      <c r="G19" s="60">
        <v>30</v>
      </c>
      <c r="H19" s="60">
        <v>1</v>
      </c>
      <c r="I19" s="145">
        <v>6537</v>
      </c>
      <c r="J19" s="146">
        <v>846</v>
      </c>
      <c r="K19" s="145">
        <v>14924.5</v>
      </c>
      <c r="L19" s="146">
        <v>1725</v>
      </c>
      <c r="M19" s="145">
        <v>17744</v>
      </c>
      <c r="N19" s="146">
        <v>2247</v>
      </c>
      <c r="O19" s="147">
        <f>SUM(I19+K19+M19)</f>
        <v>39205.5</v>
      </c>
      <c r="P19" s="148">
        <f>SUM(J19+L19+N19)</f>
        <v>4818</v>
      </c>
      <c r="Q19" s="146">
        <f>+P19/G19</f>
        <v>160.6</v>
      </c>
      <c r="R19" s="115">
        <f>+O19/P19</f>
        <v>8.137297633872976</v>
      </c>
      <c r="S19" s="145"/>
      <c r="T19" s="109">
        <f>IF(S19&lt;&gt;0,-(S19-O19)/S19,"")</f>
      </c>
      <c r="U19" s="145">
        <v>39205.5</v>
      </c>
      <c r="V19" s="146">
        <v>4818</v>
      </c>
      <c r="W19" s="125">
        <f>U19/V19</f>
        <v>8.137297633872976</v>
      </c>
      <c r="X19" s="8"/>
    </row>
    <row r="20" spans="1:24" s="10" customFormat="1" ht="15.75" customHeight="1">
      <c r="A20" s="53">
        <v>16</v>
      </c>
      <c r="B20" s="124" t="s">
        <v>83</v>
      </c>
      <c r="C20" s="58">
        <v>39150</v>
      </c>
      <c r="D20" s="110" t="s">
        <v>55</v>
      </c>
      <c r="E20" s="110" t="s">
        <v>97</v>
      </c>
      <c r="F20" s="60">
        <v>100</v>
      </c>
      <c r="G20" s="60">
        <v>84</v>
      </c>
      <c r="H20" s="60">
        <v>2</v>
      </c>
      <c r="I20" s="150">
        <v>7303</v>
      </c>
      <c r="J20" s="151">
        <v>974</v>
      </c>
      <c r="K20" s="150">
        <v>14136.5</v>
      </c>
      <c r="L20" s="151">
        <v>1766</v>
      </c>
      <c r="M20" s="150">
        <v>17712.5</v>
      </c>
      <c r="N20" s="151">
        <v>2177</v>
      </c>
      <c r="O20" s="152">
        <f>I20+K20+M20</f>
        <v>39152</v>
      </c>
      <c r="P20" s="153">
        <f>J20+L20+N20</f>
        <v>4917</v>
      </c>
      <c r="Q20" s="149">
        <f>P20/G20</f>
        <v>58.535714285714285</v>
      </c>
      <c r="R20" s="117">
        <f>O20/P20</f>
        <v>7.962578808216392</v>
      </c>
      <c r="S20" s="150">
        <v>134439.5</v>
      </c>
      <c r="T20" s="109">
        <f>IF(S20&lt;&gt;0,-(S20-O20)/S20,"")</f>
        <v>-0.7087760665578197</v>
      </c>
      <c r="U20" s="150">
        <v>260841.5</v>
      </c>
      <c r="V20" s="151">
        <v>34949</v>
      </c>
      <c r="W20" s="125">
        <f>U20/V20</f>
        <v>7.463489656356405</v>
      </c>
      <c r="X20" s="8"/>
    </row>
    <row r="21" spans="1:24" s="10" customFormat="1" ht="15.75" customHeight="1">
      <c r="A21" s="52">
        <v>17</v>
      </c>
      <c r="B21" s="124" t="s">
        <v>98</v>
      </c>
      <c r="C21" s="58">
        <v>39157</v>
      </c>
      <c r="D21" s="110" t="s">
        <v>13</v>
      </c>
      <c r="E21" s="110" t="s">
        <v>99</v>
      </c>
      <c r="F21" s="60">
        <v>56</v>
      </c>
      <c r="G21" s="60">
        <v>56</v>
      </c>
      <c r="H21" s="60">
        <v>1</v>
      </c>
      <c r="I21" s="145">
        <v>6381</v>
      </c>
      <c r="J21" s="146">
        <v>913</v>
      </c>
      <c r="K21" s="145">
        <v>12756</v>
      </c>
      <c r="L21" s="146">
        <v>1782</v>
      </c>
      <c r="M21" s="145">
        <v>14586.5</v>
      </c>
      <c r="N21" s="146">
        <v>1955</v>
      </c>
      <c r="O21" s="147">
        <f>I21+K21+M21</f>
        <v>33723.5</v>
      </c>
      <c r="P21" s="148">
        <f>J21+L21+N21</f>
        <v>4650</v>
      </c>
      <c r="Q21" s="144">
        <f>IF(O21&lt;&gt;0,P21/G21,"")</f>
        <v>83.03571428571429</v>
      </c>
      <c r="R21" s="116">
        <f>IF(O21&lt;&gt;0,O21/P21,"")</f>
        <v>7.252365591397849</v>
      </c>
      <c r="S21" s="145"/>
      <c r="T21" s="109">
        <f>IF(S21&lt;&gt;0,-(S21-O21)/S21,"")</f>
      </c>
      <c r="U21" s="150">
        <v>33723.5</v>
      </c>
      <c r="V21" s="151">
        <v>4650</v>
      </c>
      <c r="W21" s="125">
        <f>U21/V21</f>
        <v>7.252365591397849</v>
      </c>
      <c r="X21" s="8"/>
    </row>
    <row r="22" spans="1:24" s="10" customFormat="1" ht="15.75" customHeight="1">
      <c r="A22" s="53">
        <v>18</v>
      </c>
      <c r="B22" s="124" t="s">
        <v>69</v>
      </c>
      <c r="C22" s="58">
        <v>39129</v>
      </c>
      <c r="D22" s="110" t="s">
        <v>54</v>
      </c>
      <c r="E22" s="110" t="s">
        <v>54</v>
      </c>
      <c r="F22" s="60">
        <v>43</v>
      </c>
      <c r="G22" s="60">
        <v>39</v>
      </c>
      <c r="H22" s="60">
        <v>5</v>
      </c>
      <c r="I22" s="145">
        <v>6378</v>
      </c>
      <c r="J22" s="146">
        <v>980</v>
      </c>
      <c r="K22" s="145">
        <v>13758.5</v>
      </c>
      <c r="L22" s="146">
        <v>2123</v>
      </c>
      <c r="M22" s="145">
        <v>12852</v>
      </c>
      <c r="N22" s="146">
        <v>1976</v>
      </c>
      <c r="O22" s="147">
        <f>I22+K22+M22</f>
        <v>32988.5</v>
      </c>
      <c r="P22" s="148">
        <f>J22+L22+N22</f>
        <v>5079</v>
      </c>
      <c r="Q22" s="144">
        <f>IF(O22&lt;&gt;0,P22/G22,"")</f>
        <v>130.23076923076923</v>
      </c>
      <c r="R22" s="116">
        <f>IF(O22&lt;&gt;0,O22/P22,"")</f>
        <v>6.495077771214806</v>
      </c>
      <c r="S22" s="145">
        <v>69581</v>
      </c>
      <c r="T22" s="109">
        <f>IF(S22&lt;&gt;0,-(S22-O22)/S22,"")</f>
        <v>-0.525897874419741</v>
      </c>
      <c r="U22" s="150">
        <v>1099604</v>
      </c>
      <c r="V22" s="151">
        <v>129926</v>
      </c>
      <c r="W22" s="125">
        <f>U22/V22</f>
        <v>8.463309884087865</v>
      </c>
      <c r="X22" s="8"/>
    </row>
    <row r="23" spans="1:24" s="10" customFormat="1" ht="15.75" customHeight="1">
      <c r="A23" s="52">
        <v>19</v>
      </c>
      <c r="B23" s="121" t="s">
        <v>115</v>
      </c>
      <c r="C23" s="59">
        <v>39143</v>
      </c>
      <c r="D23" s="154" t="s">
        <v>109</v>
      </c>
      <c r="E23" s="154" t="s">
        <v>116</v>
      </c>
      <c r="F23" s="155">
        <v>91</v>
      </c>
      <c r="G23" s="155">
        <v>68</v>
      </c>
      <c r="H23" s="155">
        <v>3</v>
      </c>
      <c r="I23" s="156">
        <v>4806</v>
      </c>
      <c r="J23" s="149">
        <v>745</v>
      </c>
      <c r="K23" s="156">
        <v>8947.5</v>
      </c>
      <c r="L23" s="149">
        <v>1349</v>
      </c>
      <c r="M23" s="156">
        <v>10049</v>
      </c>
      <c r="N23" s="149">
        <v>1472</v>
      </c>
      <c r="O23" s="157">
        <f>I23+K23+M23</f>
        <v>23802.5</v>
      </c>
      <c r="P23" s="158">
        <f>J23+L23+N23</f>
        <v>3566</v>
      </c>
      <c r="Q23" s="149">
        <f>+P23/G23</f>
        <v>52.44117647058823</v>
      </c>
      <c r="R23" s="117">
        <f>+O23/P23</f>
        <v>6.674845765563656</v>
      </c>
      <c r="S23" s="156">
        <v>96844</v>
      </c>
      <c r="T23" s="109">
        <f>IF(S23&lt;&gt;0,-(S23-O23)/S23,"")</f>
        <v>-0.7542181239932262</v>
      </c>
      <c r="U23" s="156">
        <v>537477</v>
      </c>
      <c r="V23" s="149">
        <v>71006</v>
      </c>
      <c r="W23" s="122">
        <f>U23/V23</f>
        <v>7.569458918964594</v>
      </c>
      <c r="X23" s="8"/>
    </row>
    <row r="24" spans="1:24" s="10" customFormat="1" ht="15.75" customHeight="1">
      <c r="A24" s="53">
        <v>20</v>
      </c>
      <c r="B24" s="167" t="s">
        <v>100</v>
      </c>
      <c r="C24" s="107">
        <v>39150</v>
      </c>
      <c r="D24" s="154" t="s">
        <v>35</v>
      </c>
      <c r="E24" s="154" t="s">
        <v>85</v>
      </c>
      <c r="F24" s="155">
        <v>10</v>
      </c>
      <c r="G24" s="155">
        <v>11</v>
      </c>
      <c r="H24" s="155">
        <v>2</v>
      </c>
      <c r="I24" s="156">
        <v>3778</v>
      </c>
      <c r="J24" s="149">
        <v>380</v>
      </c>
      <c r="K24" s="156">
        <v>9515</v>
      </c>
      <c r="L24" s="149">
        <v>898</v>
      </c>
      <c r="M24" s="156">
        <v>9188</v>
      </c>
      <c r="N24" s="149">
        <v>824</v>
      </c>
      <c r="O24" s="157">
        <f>I24+K24+M24</f>
        <v>22481</v>
      </c>
      <c r="P24" s="158">
        <f>J24+L24+N24</f>
        <v>2102</v>
      </c>
      <c r="Q24" s="149">
        <f>P24/G24</f>
        <v>191.0909090909091</v>
      </c>
      <c r="R24" s="117">
        <f>O24/P24</f>
        <v>10.695052331113226</v>
      </c>
      <c r="S24" s="156">
        <v>53383</v>
      </c>
      <c r="T24" s="109">
        <f>IF(S24&lt;&gt;0,-(S24-O24)/S24,"")</f>
        <v>-0.5788734241237847</v>
      </c>
      <c r="U24" s="156">
        <v>102357</v>
      </c>
      <c r="V24" s="149">
        <v>9881</v>
      </c>
      <c r="W24" s="122">
        <f>U24/V24</f>
        <v>10.358971763991498</v>
      </c>
      <c r="X24" s="8"/>
    </row>
    <row r="25" spans="1:24" s="10" customFormat="1" ht="15.75" customHeight="1">
      <c r="A25" s="52">
        <v>21</v>
      </c>
      <c r="B25" s="121" t="s">
        <v>101</v>
      </c>
      <c r="C25" s="59">
        <v>39115</v>
      </c>
      <c r="D25" s="137" t="s">
        <v>32</v>
      </c>
      <c r="E25" s="137" t="s">
        <v>33</v>
      </c>
      <c r="F25" s="138">
        <v>81</v>
      </c>
      <c r="G25" s="138">
        <v>30</v>
      </c>
      <c r="H25" s="138">
        <v>7</v>
      </c>
      <c r="I25" s="140">
        <v>4824</v>
      </c>
      <c r="J25" s="141">
        <v>1130</v>
      </c>
      <c r="K25" s="140">
        <v>7824</v>
      </c>
      <c r="L25" s="141">
        <v>1650</v>
      </c>
      <c r="M25" s="140">
        <v>8275</v>
      </c>
      <c r="N25" s="141">
        <v>1668</v>
      </c>
      <c r="O25" s="142">
        <f>+I25+K25+M25</f>
        <v>20923</v>
      </c>
      <c r="P25" s="143">
        <f>+J25+L25+N25</f>
        <v>4448</v>
      </c>
      <c r="Q25" s="144">
        <f>IF(O25&lt;&gt;0,P25/G25,"")</f>
        <v>148.26666666666668</v>
      </c>
      <c r="R25" s="116">
        <f>IF(O25&lt;&gt;0,O25/P25,"")</f>
        <v>4.703911870503597</v>
      </c>
      <c r="S25" s="140">
        <v>53890</v>
      </c>
      <c r="T25" s="109">
        <f>IF(S25&lt;&gt;0,-(S25-O25)/S25,"")</f>
        <v>-0.6117461495639265</v>
      </c>
      <c r="U25" s="140">
        <v>3140540</v>
      </c>
      <c r="V25" s="141">
        <v>367643</v>
      </c>
      <c r="W25" s="123">
        <f>U25/V25</f>
        <v>8.54236310768871</v>
      </c>
      <c r="X25" s="8"/>
    </row>
    <row r="26" spans="1:25" s="10" customFormat="1" ht="15.75" customHeight="1">
      <c r="A26" s="53">
        <v>22</v>
      </c>
      <c r="B26" s="121" t="s">
        <v>59</v>
      </c>
      <c r="C26" s="59">
        <v>39122</v>
      </c>
      <c r="D26" s="137" t="s">
        <v>32</v>
      </c>
      <c r="E26" s="137" t="s">
        <v>87</v>
      </c>
      <c r="F26" s="138">
        <v>60</v>
      </c>
      <c r="G26" s="138">
        <v>21</v>
      </c>
      <c r="H26" s="138">
        <v>6</v>
      </c>
      <c r="I26" s="140">
        <v>3856</v>
      </c>
      <c r="J26" s="141">
        <v>784</v>
      </c>
      <c r="K26" s="140">
        <v>7185</v>
      </c>
      <c r="L26" s="141">
        <v>1466</v>
      </c>
      <c r="M26" s="140">
        <v>6408</v>
      </c>
      <c r="N26" s="141">
        <v>1266</v>
      </c>
      <c r="O26" s="142">
        <f>+I26+K26+M26</f>
        <v>17449</v>
      </c>
      <c r="P26" s="143">
        <f>+J26+L26+N26</f>
        <v>3516</v>
      </c>
      <c r="Q26" s="144">
        <f>IF(O26&lt;&gt;0,P26/G26,"")</f>
        <v>167.42857142857142</v>
      </c>
      <c r="R26" s="116">
        <f>IF(O26&lt;&gt;0,O26/P26,"")</f>
        <v>4.962741751990899</v>
      </c>
      <c r="S26" s="140">
        <v>22960</v>
      </c>
      <c r="T26" s="109">
        <f>IF(S26&lt;&gt;0,-(S26-O26)/S26,"")</f>
        <v>-0.2400261324041812</v>
      </c>
      <c r="U26" s="140">
        <v>1147262</v>
      </c>
      <c r="V26" s="141">
        <v>140439</v>
      </c>
      <c r="W26" s="123">
        <f>U26/V26</f>
        <v>8.169112568446087</v>
      </c>
      <c r="X26" s="8"/>
      <c r="Y26" s="8"/>
    </row>
    <row r="27" spans="1:25" s="10" customFormat="1" ht="15.75" customHeight="1">
      <c r="A27" s="53">
        <v>23</v>
      </c>
      <c r="B27" s="121" t="s">
        <v>66</v>
      </c>
      <c r="C27" s="59">
        <v>39129</v>
      </c>
      <c r="D27" s="137" t="s">
        <v>23</v>
      </c>
      <c r="E27" s="137" t="s">
        <v>67</v>
      </c>
      <c r="F27" s="138">
        <v>113</v>
      </c>
      <c r="G27" s="138">
        <v>43</v>
      </c>
      <c r="H27" s="138">
        <v>5</v>
      </c>
      <c r="I27" s="140">
        <v>2825.5</v>
      </c>
      <c r="J27" s="141">
        <v>580</v>
      </c>
      <c r="K27" s="140">
        <v>7515.5</v>
      </c>
      <c r="L27" s="141">
        <v>1417</v>
      </c>
      <c r="M27" s="140">
        <v>6952.5</v>
      </c>
      <c r="N27" s="141">
        <v>1312</v>
      </c>
      <c r="O27" s="142">
        <f>I27+K27+M27</f>
        <v>17293.5</v>
      </c>
      <c r="P27" s="143">
        <f>J27+L27+N27</f>
        <v>3309</v>
      </c>
      <c r="Q27" s="144">
        <f>IF(O27&lt;&gt;0,P27/G27,"")</f>
        <v>76.95348837209302</v>
      </c>
      <c r="R27" s="116">
        <f>IF(O27&lt;&gt;0,O27/P27,"")</f>
        <v>5.226201269265639</v>
      </c>
      <c r="S27" s="140">
        <v>32970</v>
      </c>
      <c r="T27" s="109">
        <f>IF(S27&lt;&gt;0,-(S27-O27)/S27,"")</f>
        <v>-0.47547770700636943</v>
      </c>
      <c r="U27" s="159">
        <f>664515+531932.5+233215.5+49818.5+17293.5</f>
        <v>1496775</v>
      </c>
      <c r="V27" s="151">
        <f>85126+68647+30568+8503+3309</f>
        <v>196153</v>
      </c>
      <c r="W27" s="127">
        <f>IF(U27&lt;&gt;0,U27/V27,"")</f>
        <v>7.630650563590667</v>
      </c>
      <c r="X27" s="8"/>
      <c r="Y27" s="8"/>
    </row>
    <row r="28" spans="1:25" s="10" customFormat="1" ht="15.75" customHeight="1">
      <c r="A28" s="52">
        <v>24</v>
      </c>
      <c r="B28" s="124" t="s">
        <v>71</v>
      </c>
      <c r="C28" s="58">
        <v>39136</v>
      </c>
      <c r="D28" s="110" t="s">
        <v>13</v>
      </c>
      <c r="E28" s="110" t="s">
        <v>72</v>
      </c>
      <c r="F28" s="60">
        <v>50</v>
      </c>
      <c r="G28" s="60">
        <v>39</v>
      </c>
      <c r="H28" s="60">
        <v>4</v>
      </c>
      <c r="I28" s="145">
        <v>3022</v>
      </c>
      <c r="J28" s="146">
        <v>572</v>
      </c>
      <c r="K28" s="145">
        <v>6565</v>
      </c>
      <c r="L28" s="146">
        <v>1211</v>
      </c>
      <c r="M28" s="145">
        <v>6618.5</v>
      </c>
      <c r="N28" s="146">
        <v>1227</v>
      </c>
      <c r="O28" s="147">
        <f>I28+K28+M28</f>
        <v>16205.5</v>
      </c>
      <c r="P28" s="148">
        <f>J28+L28+N28</f>
        <v>3010</v>
      </c>
      <c r="Q28" s="144">
        <f>IF(O28&lt;&gt;0,P28/G28,"")</f>
        <v>77.17948717948718</v>
      </c>
      <c r="R28" s="116">
        <f>IF(O28&lt;&gt;0,O28/P28,"")</f>
        <v>5.383887043189369</v>
      </c>
      <c r="S28" s="145">
        <v>34656</v>
      </c>
      <c r="T28" s="109">
        <f>IF(S28&lt;&gt;0,-(S28-O28)/S28,"")</f>
        <v>-0.5323897737765466</v>
      </c>
      <c r="U28" s="150">
        <v>366072.5</v>
      </c>
      <c r="V28" s="151">
        <v>50080</v>
      </c>
      <c r="W28" s="125">
        <f>U28/V28</f>
        <v>7.309754392971246</v>
      </c>
      <c r="X28" s="8"/>
      <c r="Y28" s="8"/>
    </row>
    <row r="29" spans="1:25" s="10" customFormat="1" ht="15.75" customHeight="1">
      <c r="A29" s="53">
        <v>25</v>
      </c>
      <c r="B29" s="121" t="s">
        <v>117</v>
      </c>
      <c r="C29" s="59">
        <v>39118</v>
      </c>
      <c r="D29" s="154" t="s">
        <v>109</v>
      </c>
      <c r="E29" s="154" t="s">
        <v>118</v>
      </c>
      <c r="F29" s="155">
        <v>55</v>
      </c>
      <c r="G29" s="155">
        <v>32</v>
      </c>
      <c r="H29" s="155">
        <v>7</v>
      </c>
      <c r="I29" s="156">
        <v>3315.5</v>
      </c>
      <c r="J29" s="149">
        <v>709</v>
      </c>
      <c r="K29" s="156">
        <v>6703.5</v>
      </c>
      <c r="L29" s="149">
        <v>1314</v>
      </c>
      <c r="M29" s="156">
        <v>6157</v>
      </c>
      <c r="N29" s="149">
        <v>1146</v>
      </c>
      <c r="O29" s="157">
        <f>I29+K29+M29</f>
        <v>16176</v>
      </c>
      <c r="P29" s="158">
        <f>J29+L29+N29</f>
        <v>3169</v>
      </c>
      <c r="Q29" s="149">
        <f>+P29/G29</f>
        <v>99.03125</v>
      </c>
      <c r="R29" s="117">
        <f>+O29/P29</f>
        <v>5.104449353108236</v>
      </c>
      <c r="S29" s="156">
        <v>43360</v>
      </c>
      <c r="T29" s="109">
        <f>IF(S29&lt;&gt;0,-(S29-O29)/S29,"")</f>
        <v>-0.6269372693726937</v>
      </c>
      <c r="U29" s="156">
        <v>1639280</v>
      </c>
      <c r="V29" s="149">
        <v>228868</v>
      </c>
      <c r="W29" s="122">
        <f>U29/V29</f>
        <v>7.162556582833774</v>
      </c>
      <c r="X29" s="8"/>
      <c r="Y29" s="8"/>
    </row>
    <row r="30" spans="1:25" s="10" customFormat="1" ht="15.75" customHeight="1">
      <c r="A30" s="52">
        <v>26</v>
      </c>
      <c r="B30" s="121" t="s">
        <v>5</v>
      </c>
      <c r="C30" s="59">
        <v>39108</v>
      </c>
      <c r="D30" s="137" t="s">
        <v>32</v>
      </c>
      <c r="E30" s="137" t="s">
        <v>79</v>
      </c>
      <c r="F30" s="138">
        <v>148</v>
      </c>
      <c r="G30" s="138">
        <v>26</v>
      </c>
      <c r="H30" s="138">
        <v>8</v>
      </c>
      <c r="I30" s="140">
        <v>2153</v>
      </c>
      <c r="J30" s="141">
        <v>473</v>
      </c>
      <c r="K30" s="140">
        <v>5145</v>
      </c>
      <c r="L30" s="141">
        <v>973</v>
      </c>
      <c r="M30" s="140">
        <v>6279</v>
      </c>
      <c r="N30" s="141">
        <v>1131</v>
      </c>
      <c r="O30" s="142">
        <f>+I30+K30+M30</f>
        <v>13577</v>
      </c>
      <c r="P30" s="143">
        <f>+J30+L30+N30</f>
        <v>2577</v>
      </c>
      <c r="Q30" s="144">
        <f>IF(O30&lt;&gt;0,P30/G30,"")</f>
        <v>99.11538461538461</v>
      </c>
      <c r="R30" s="116">
        <f>IF(O30&lt;&gt;0,O30/P30,"")</f>
        <v>5.268529297632907</v>
      </c>
      <c r="S30" s="140">
        <v>37545</v>
      </c>
      <c r="T30" s="109">
        <f>IF(S30&lt;&gt;0,-(S30-O30)/S30,"")</f>
        <v>-0.638380609934745</v>
      </c>
      <c r="U30" s="140">
        <v>5411706</v>
      </c>
      <c r="V30" s="141">
        <v>772474</v>
      </c>
      <c r="W30" s="123">
        <f>U30/V30</f>
        <v>7.005680450086346</v>
      </c>
      <c r="X30" s="8"/>
      <c r="Y30" s="8"/>
    </row>
    <row r="31" spans="1:25" s="10" customFormat="1" ht="15.75" customHeight="1">
      <c r="A31" s="53">
        <v>27</v>
      </c>
      <c r="B31" s="121" t="s">
        <v>6</v>
      </c>
      <c r="C31" s="59">
        <v>39108</v>
      </c>
      <c r="D31" s="137" t="s">
        <v>32</v>
      </c>
      <c r="E31" s="137" t="s">
        <v>33</v>
      </c>
      <c r="F31" s="138">
        <v>131</v>
      </c>
      <c r="G31" s="138">
        <v>19</v>
      </c>
      <c r="H31" s="138">
        <v>8</v>
      </c>
      <c r="I31" s="140">
        <v>1917</v>
      </c>
      <c r="J31" s="141">
        <v>620</v>
      </c>
      <c r="K31" s="140">
        <v>4741</v>
      </c>
      <c r="L31" s="141">
        <v>1021</v>
      </c>
      <c r="M31" s="140">
        <v>3671</v>
      </c>
      <c r="N31" s="141">
        <v>922</v>
      </c>
      <c r="O31" s="142">
        <f>+I31+K31+M31</f>
        <v>10329</v>
      </c>
      <c r="P31" s="143">
        <f>+J31+L31+N31</f>
        <v>2563</v>
      </c>
      <c r="Q31" s="144">
        <f>IF(O31&lt;&gt;0,P31/G31,"")</f>
        <v>134.89473684210526</v>
      </c>
      <c r="R31" s="116">
        <f>IF(O31&lt;&gt;0,O31/P31,"")</f>
        <v>4.030042918454936</v>
      </c>
      <c r="S31" s="140">
        <v>24974</v>
      </c>
      <c r="T31" s="109">
        <f>IF(S31&lt;&gt;0,-(S31-O31)/S31,"")</f>
        <v>-0.5864098662609113</v>
      </c>
      <c r="U31" s="140">
        <v>3477982</v>
      </c>
      <c r="V31" s="141">
        <v>437428</v>
      </c>
      <c r="W31" s="123">
        <f>U31/V31</f>
        <v>7.950981647265379</v>
      </c>
      <c r="X31" s="8"/>
      <c r="Y31" s="8"/>
    </row>
    <row r="32" spans="1:25" s="10" customFormat="1" ht="15.75" customHeight="1">
      <c r="A32" s="52">
        <v>28</v>
      </c>
      <c r="B32" s="124" t="s">
        <v>86</v>
      </c>
      <c r="C32" s="58">
        <v>39149</v>
      </c>
      <c r="D32" s="110" t="s">
        <v>13</v>
      </c>
      <c r="E32" s="110" t="s">
        <v>62</v>
      </c>
      <c r="F32" s="60">
        <v>36</v>
      </c>
      <c r="G32" s="60">
        <v>32</v>
      </c>
      <c r="H32" s="60">
        <v>2</v>
      </c>
      <c r="I32" s="145">
        <v>1198.5</v>
      </c>
      <c r="J32" s="146">
        <v>188</v>
      </c>
      <c r="K32" s="145">
        <v>3915.5</v>
      </c>
      <c r="L32" s="146">
        <v>578</v>
      </c>
      <c r="M32" s="145">
        <v>3760.5</v>
      </c>
      <c r="N32" s="146">
        <v>539</v>
      </c>
      <c r="O32" s="147">
        <f>I32+K32+M32</f>
        <v>8874.5</v>
      </c>
      <c r="P32" s="148">
        <f>J32+L32+N32</f>
        <v>1305</v>
      </c>
      <c r="Q32" s="144">
        <f>IF(O32&lt;&gt;0,P32/G32,"")</f>
        <v>40.78125</v>
      </c>
      <c r="R32" s="116">
        <f>IF(O32&lt;&gt;0,O32/P32,"")</f>
        <v>6.8003831417624525</v>
      </c>
      <c r="S32" s="145">
        <v>24977.5</v>
      </c>
      <c r="T32" s="109">
        <f>IF(S32&lt;&gt;0,-(S32-O32)/S32,"")</f>
        <v>-0.6447002302071865</v>
      </c>
      <c r="U32" s="150">
        <v>45407</v>
      </c>
      <c r="V32" s="151">
        <v>6681</v>
      </c>
      <c r="W32" s="125">
        <f>U32/V32</f>
        <v>6.796437659033079</v>
      </c>
      <c r="X32" s="8"/>
      <c r="Y32" s="8"/>
    </row>
    <row r="33" spans="1:25" s="10" customFormat="1" ht="15.75" customHeight="1">
      <c r="A33" s="53">
        <v>29</v>
      </c>
      <c r="B33" s="124" t="s">
        <v>78</v>
      </c>
      <c r="C33" s="58">
        <v>39143</v>
      </c>
      <c r="D33" s="110" t="s">
        <v>13</v>
      </c>
      <c r="E33" s="110" t="s">
        <v>48</v>
      </c>
      <c r="F33" s="60">
        <v>20</v>
      </c>
      <c r="G33" s="60">
        <v>14</v>
      </c>
      <c r="H33" s="60">
        <v>3</v>
      </c>
      <c r="I33" s="145">
        <v>1788.5</v>
      </c>
      <c r="J33" s="146">
        <v>188</v>
      </c>
      <c r="K33" s="145">
        <v>3335.5</v>
      </c>
      <c r="L33" s="146">
        <v>332</v>
      </c>
      <c r="M33" s="145">
        <v>3375.5</v>
      </c>
      <c r="N33" s="146">
        <v>350</v>
      </c>
      <c r="O33" s="147">
        <f>SUM(I33+K33+M33)</f>
        <v>8499.5</v>
      </c>
      <c r="P33" s="148">
        <f>J33+L33+N33</f>
        <v>870</v>
      </c>
      <c r="Q33" s="144">
        <f>IF(O33&lt;&gt;0,P33/G33,"")</f>
        <v>62.142857142857146</v>
      </c>
      <c r="R33" s="116">
        <f>IF(O33&lt;&gt;0,O33/P33,"")</f>
        <v>9.769540229885058</v>
      </c>
      <c r="S33" s="145">
        <v>49514</v>
      </c>
      <c r="T33" s="109">
        <f>IF(S33&lt;&gt;0,-(S33-O33)/S33,"")</f>
        <v>-0.8283414791776064</v>
      </c>
      <c r="U33" s="150">
        <v>219123</v>
      </c>
      <c r="V33" s="151">
        <v>21689</v>
      </c>
      <c r="W33" s="125">
        <f>U33/V33</f>
        <v>10.102955415187422</v>
      </c>
      <c r="X33" s="8"/>
      <c r="Y33" s="8"/>
    </row>
    <row r="34" spans="1:25" s="10" customFormat="1" ht="15.75" customHeight="1">
      <c r="A34" s="53">
        <v>30</v>
      </c>
      <c r="B34" s="124" t="s">
        <v>70</v>
      </c>
      <c r="C34" s="58">
        <v>39136</v>
      </c>
      <c r="D34" s="110" t="s">
        <v>55</v>
      </c>
      <c r="E34" s="110" t="s">
        <v>17</v>
      </c>
      <c r="F34" s="60">
        <v>24</v>
      </c>
      <c r="G34" s="60">
        <v>11</v>
      </c>
      <c r="H34" s="60">
        <v>4</v>
      </c>
      <c r="I34" s="150">
        <v>1805.5</v>
      </c>
      <c r="J34" s="151">
        <v>189</v>
      </c>
      <c r="K34" s="150">
        <v>3276.5</v>
      </c>
      <c r="L34" s="151">
        <v>334</v>
      </c>
      <c r="M34" s="150">
        <v>2965</v>
      </c>
      <c r="N34" s="151">
        <v>305</v>
      </c>
      <c r="O34" s="152">
        <f>I34+K34+M34</f>
        <v>8047</v>
      </c>
      <c r="P34" s="153">
        <f>J34+L34+N34</f>
        <v>828</v>
      </c>
      <c r="Q34" s="144">
        <f>IF(O34&lt;&gt;0,P34/G34,"")</f>
        <v>75.27272727272727</v>
      </c>
      <c r="R34" s="116">
        <f>IF(O34&lt;&gt;0,O34/P34,"")</f>
        <v>9.718599033816425</v>
      </c>
      <c r="S34" s="150">
        <v>45755</v>
      </c>
      <c r="T34" s="109">
        <f>IF(S34&lt;&gt;0,-(S34-O34)/S34,"")</f>
        <v>-0.8241285105452956</v>
      </c>
      <c r="U34" s="150">
        <v>522979.5</v>
      </c>
      <c r="V34" s="151">
        <v>51162</v>
      </c>
      <c r="W34" s="125">
        <f>U34/V34</f>
        <v>10.222030022282162</v>
      </c>
      <c r="X34" s="8"/>
      <c r="Y34" s="8"/>
    </row>
    <row r="35" spans="1:25" s="10" customFormat="1" ht="15.75" customHeight="1">
      <c r="A35" s="52">
        <v>31</v>
      </c>
      <c r="B35" s="124" t="s">
        <v>3</v>
      </c>
      <c r="C35" s="58">
        <v>39094</v>
      </c>
      <c r="D35" s="110" t="s">
        <v>13</v>
      </c>
      <c r="E35" s="110" t="s">
        <v>57</v>
      </c>
      <c r="F35" s="60">
        <v>226</v>
      </c>
      <c r="G35" s="60">
        <v>8</v>
      </c>
      <c r="H35" s="60">
        <v>10</v>
      </c>
      <c r="I35" s="145">
        <v>1353</v>
      </c>
      <c r="J35" s="146">
        <v>419</v>
      </c>
      <c r="K35" s="145">
        <v>2219.5</v>
      </c>
      <c r="L35" s="146">
        <v>621</v>
      </c>
      <c r="M35" s="145">
        <v>2352.5</v>
      </c>
      <c r="N35" s="146">
        <v>638</v>
      </c>
      <c r="O35" s="147">
        <f>I35+K35+M35</f>
        <v>5925</v>
      </c>
      <c r="P35" s="148">
        <f>J35+L35+N35</f>
        <v>1678</v>
      </c>
      <c r="Q35" s="144">
        <f>IF(O35&lt;&gt;0,P35/G35,"")</f>
        <v>209.75</v>
      </c>
      <c r="R35" s="116">
        <f>IF(O35&lt;&gt;0,O35/P35,"")</f>
        <v>3.530989272943981</v>
      </c>
      <c r="S35" s="145">
        <v>16456.5</v>
      </c>
      <c r="T35" s="109">
        <f>IF(S35&lt;&gt;0,-(S35-O35)/S35,"")</f>
        <v>-0.6399598942667031</v>
      </c>
      <c r="U35" s="150">
        <v>8547789.5</v>
      </c>
      <c r="V35" s="151">
        <v>1226309</v>
      </c>
      <c r="W35" s="125">
        <f>U35/V35</f>
        <v>6.970339041791261</v>
      </c>
      <c r="X35" s="8"/>
      <c r="Y35" s="8"/>
    </row>
    <row r="36" spans="1:25" s="10" customFormat="1" ht="15.75" customHeight="1">
      <c r="A36" s="53">
        <v>32</v>
      </c>
      <c r="B36" s="121" t="s">
        <v>19</v>
      </c>
      <c r="C36" s="59">
        <v>39080</v>
      </c>
      <c r="D36" s="137" t="s">
        <v>32</v>
      </c>
      <c r="E36" s="137" t="s">
        <v>50</v>
      </c>
      <c r="F36" s="138">
        <v>80</v>
      </c>
      <c r="G36" s="138">
        <v>4</v>
      </c>
      <c r="H36" s="138">
        <v>12</v>
      </c>
      <c r="I36" s="140">
        <v>976</v>
      </c>
      <c r="J36" s="141">
        <v>149</v>
      </c>
      <c r="K36" s="140">
        <v>2141</v>
      </c>
      <c r="L36" s="141">
        <v>363</v>
      </c>
      <c r="M36" s="140">
        <v>2773</v>
      </c>
      <c r="N36" s="141">
        <v>506</v>
      </c>
      <c r="O36" s="142">
        <f>+I36+K36+M36</f>
        <v>5890</v>
      </c>
      <c r="P36" s="143">
        <f>+J36+L36+N36</f>
        <v>1018</v>
      </c>
      <c r="Q36" s="144">
        <f>IF(O36&lt;&gt;0,P36/G36,"")</f>
        <v>254.5</v>
      </c>
      <c r="R36" s="116">
        <f>IF(O36&lt;&gt;0,O36/P36,"")</f>
        <v>5.785854616895874</v>
      </c>
      <c r="S36" s="140">
        <v>5542</v>
      </c>
      <c r="T36" s="109">
        <f>IF(S36&lt;&gt;0,-(S36-O36)/S36,"")</f>
        <v>0.06279321544568747</v>
      </c>
      <c r="U36" s="140">
        <v>1680705</v>
      </c>
      <c r="V36" s="141">
        <v>202311</v>
      </c>
      <c r="W36" s="123">
        <f>U36/V36</f>
        <v>8.30753147382001</v>
      </c>
      <c r="X36" s="8"/>
      <c r="Y36" s="8"/>
    </row>
    <row r="37" spans="1:25" s="10" customFormat="1" ht="15.75" customHeight="1">
      <c r="A37" s="52">
        <v>33</v>
      </c>
      <c r="B37" s="124" t="s">
        <v>2</v>
      </c>
      <c r="C37" s="58">
        <v>39094</v>
      </c>
      <c r="D37" s="110" t="s">
        <v>55</v>
      </c>
      <c r="E37" s="110" t="s">
        <v>17</v>
      </c>
      <c r="F37" s="60">
        <v>42</v>
      </c>
      <c r="G37" s="60">
        <v>16</v>
      </c>
      <c r="H37" s="60">
        <v>10</v>
      </c>
      <c r="I37" s="150">
        <v>1488</v>
      </c>
      <c r="J37" s="151">
        <v>325</v>
      </c>
      <c r="K37" s="150">
        <v>1774.5</v>
      </c>
      <c r="L37" s="151">
        <v>340</v>
      </c>
      <c r="M37" s="150">
        <v>1865</v>
      </c>
      <c r="N37" s="151">
        <v>370</v>
      </c>
      <c r="O37" s="152">
        <f>I37+K37+M37</f>
        <v>5127.5</v>
      </c>
      <c r="P37" s="153">
        <f>J37+L37+N37</f>
        <v>1035</v>
      </c>
      <c r="Q37" s="144">
        <f>IF(O37&lt;&gt;0,P37/G37,"")</f>
        <v>64.6875</v>
      </c>
      <c r="R37" s="116">
        <f>IF(O37&lt;&gt;0,O37/P37,"")</f>
        <v>4.954106280193237</v>
      </c>
      <c r="S37" s="150">
        <v>7431</v>
      </c>
      <c r="T37" s="109">
        <f>IF(S37&lt;&gt;0,-(S37-O37)/S37,"")</f>
        <v>-0.30998519714708656</v>
      </c>
      <c r="U37" s="150">
        <v>400078.5</v>
      </c>
      <c r="V37" s="151">
        <v>57583</v>
      </c>
      <c r="W37" s="125">
        <f>U37/V37</f>
        <v>6.947857874719969</v>
      </c>
      <c r="X37" s="8"/>
      <c r="Y37" s="8"/>
    </row>
    <row r="38" spans="1:25" s="10" customFormat="1" ht="15.75" customHeight="1">
      <c r="A38" s="53">
        <v>34</v>
      </c>
      <c r="B38" s="121" t="s">
        <v>119</v>
      </c>
      <c r="C38" s="59">
        <v>39136</v>
      </c>
      <c r="D38" s="154" t="s">
        <v>109</v>
      </c>
      <c r="E38" s="154" t="s">
        <v>120</v>
      </c>
      <c r="F38" s="155">
        <v>72</v>
      </c>
      <c r="G38" s="155">
        <v>14</v>
      </c>
      <c r="H38" s="155">
        <v>4</v>
      </c>
      <c r="I38" s="156">
        <v>924.5</v>
      </c>
      <c r="J38" s="149">
        <v>203</v>
      </c>
      <c r="K38" s="156">
        <v>2020.5</v>
      </c>
      <c r="L38" s="149">
        <v>433</v>
      </c>
      <c r="M38" s="156">
        <v>1783.5</v>
      </c>
      <c r="N38" s="149">
        <v>377</v>
      </c>
      <c r="O38" s="157">
        <f>I38+K38+M38</f>
        <v>4728.5</v>
      </c>
      <c r="P38" s="158">
        <f>J38+L38+N38</f>
        <v>1013</v>
      </c>
      <c r="Q38" s="149">
        <f>+P38/G38</f>
        <v>72.35714285714286</v>
      </c>
      <c r="R38" s="117">
        <f>+O38/P38</f>
        <v>4.66781836130306</v>
      </c>
      <c r="S38" s="156">
        <v>6898</v>
      </c>
      <c r="T38" s="109">
        <f>IF(S38&lt;&gt;0,-(S38-O38)/S38,"")</f>
        <v>-0.31451145259495505</v>
      </c>
      <c r="U38" s="156">
        <v>317846.76852593897</v>
      </c>
      <c r="V38" s="149">
        <v>44876</v>
      </c>
      <c r="W38" s="122">
        <f>U38/V38</f>
        <v>7.0827785124774705</v>
      </c>
      <c r="X38" s="8"/>
      <c r="Y38" s="8"/>
    </row>
    <row r="39" spans="1:25" s="10" customFormat="1" ht="15.75" customHeight="1">
      <c r="A39" s="52"/>
      <c r="B39" s="124" t="s">
        <v>58</v>
      </c>
      <c r="C39" s="58">
        <v>39115</v>
      </c>
      <c r="D39" s="110" t="s">
        <v>34</v>
      </c>
      <c r="E39" s="110" t="s">
        <v>12</v>
      </c>
      <c r="F39" s="60">
        <v>12</v>
      </c>
      <c r="G39" s="60">
        <v>9</v>
      </c>
      <c r="H39" s="60">
        <v>7</v>
      </c>
      <c r="I39" s="145">
        <v>2389</v>
      </c>
      <c r="J39" s="146">
        <v>275</v>
      </c>
      <c r="K39" s="145">
        <v>994</v>
      </c>
      <c r="L39" s="146">
        <v>137</v>
      </c>
      <c r="M39" s="145">
        <v>902</v>
      </c>
      <c r="N39" s="146">
        <v>128</v>
      </c>
      <c r="O39" s="147">
        <f>+M39+K39+I39</f>
        <v>4285</v>
      </c>
      <c r="P39" s="148">
        <f>+N39+L39+J39</f>
        <v>540</v>
      </c>
      <c r="Q39" s="144">
        <f>IF(O39&lt;&gt;0,P39/G39,"")</f>
        <v>60</v>
      </c>
      <c r="R39" s="116">
        <f>IF(O39&lt;&gt;0,O39/P39,"")</f>
        <v>7.935185185185185</v>
      </c>
      <c r="S39" s="145">
        <v>4791</v>
      </c>
      <c r="T39" s="109">
        <f>IF(S39&lt;&gt;0,-(S39-O39)/S39,"")</f>
        <v>-0.10561469421832603</v>
      </c>
      <c r="U39" s="145">
        <v>246629</v>
      </c>
      <c r="V39" s="146">
        <v>39015</v>
      </c>
      <c r="W39" s="126">
        <f>+U39/V39</f>
        <v>6.3213892092784825</v>
      </c>
      <c r="X39" s="8"/>
      <c r="Y39" s="8"/>
    </row>
    <row r="40" spans="1:25" s="10" customFormat="1" ht="15.75" customHeight="1">
      <c r="A40" s="52"/>
      <c r="B40" s="124" t="s">
        <v>88</v>
      </c>
      <c r="C40" s="58">
        <v>39136</v>
      </c>
      <c r="D40" s="110" t="s">
        <v>13</v>
      </c>
      <c r="E40" s="110" t="s">
        <v>48</v>
      </c>
      <c r="F40" s="60">
        <v>7</v>
      </c>
      <c r="G40" s="60">
        <v>6</v>
      </c>
      <c r="H40" s="60">
        <v>4</v>
      </c>
      <c r="I40" s="145">
        <v>671.5</v>
      </c>
      <c r="J40" s="146">
        <v>106</v>
      </c>
      <c r="K40" s="145">
        <v>1344.5</v>
      </c>
      <c r="L40" s="146">
        <v>229</v>
      </c>
      <c r="M40" s="145">
        <v>1814</v>
      </c>
      <c r="N40" s="146">
        <v>313</v>
      </c>
      <c r="O40" s="147">
        <f>I40+K40+M40</f>
        <v>3830</v>
      </c>
      <c r="P40" s="148">
        <f>J40+L40+N40</f>
        <v>648</v>
      </c>
      <c r="Q40" s="149">
        <f>P40/G40</f>
        <v>108</v>
      </c>
      <c r="R40" s="117">
        <f>O40/P40</f>
        <v>5.910493827160494</v>
      </c>
      <c r="S40" s="145">
        <v>3223</v>
      </c>
      <c r="T40" s="109">
        <f>IF(S40&lt;&gt;0,-(S40-O40)/S40,"")</f>
        <v>0.1883338504498914</v>
      </c>
      <c r="U40" s="150">
        <v>47812</v>
      </c>
      <c r="V40" s="151">
        <v>5388</v>
      </c>
      <c r="W40" s="125">
        <f>U40/V40</f>
        <v>8.873793615441722</v>
      </c>
      <c r="X40" s="8"/>
      <c r="Y40" s="8"/>
    </row>
    <row r="41" spans="1:25" s="10" customFormat="1" ht="15.75" customHeight="1">
      <c r="A41" s="52"/>
      <c r="B41" s="124" t="s">
        <v>76</v>
      </c>
      <c r="C41" s="59">
        <v>39136</v>
      </c>
      <c r="D41" s="110" t="s">
        <v>34</v>
      </c>
      <c r="E41" s="110" t="s">
        <v>12</v>
      </c>
      <c r="F41" s="60">
        <v>34</v>
      </c>
      <c r="G41" s="60">
        <v>12</v>
      </c>
      <c r="H41" s="60">
        <v>4</v>
      </c>
      <c r="I41" s="145">
        <v>678</v>
      </c>
      <c r="J41" s="146">
        <v>124</v>
      </c>
      <c r="K41" s="145">
        <v>1563</v>
      </c>
      <c r="L41" s="146">
        <v>293</v>
      </c>
      <c r="M41" s="145">
        <v>1194</v>
      </c>
      <c r="N41" s="146">
        <v>226</v>
      </c>
      <c r="O41" s="147">
        <f>+M41+K41+I41</f>
        <v>3435</v>
      </c>
      <c r="P41" s="148">
        <f>+N41+L41+J41</f>
        <v>643</v>
      </c>
      <c r="Q41" s="149">
        <f>P41/G41</f>
        <v>53.583333333333336</v>
      </c>
      <c r="R41" s="117">
        <f>O41/P41</f>
        <v>5.342146189735614</v>
      </c>
      <c r="S41" s="145">
        <v>19091</v>
      </c>
      <c r="T41" s="109">
        <f>IF(S41&lt;&gt;0,-(S41-O41)/S41,"")</f>
        <v>-0.8200722853700697</v>
      </c>
      <c r="U41" s="145">
        <v>322293</v>
      </c>
      <c r="V41" s="146">
        <v>33453</v>
      </c>
      <c r="W41" s="126">
        <f>+U41/V41</f>
        <v>9.634203210474396</v>
      </c>
      <c r="X41" s="8"/>
      <c r="Y41" s="8"/>
    </row>
    <row r="42" spans="1:25" s="10" customFormat="1" ht="15.75" customHeight="1">
      <c r="A42" s="52"/>
      <c r="B42" s="121" t="s">
        <v>84</v>
      </c>
      <c r="C42" s="59">
        <v>39045</v>
      </c>
      <c r="D42" s="137" t="s">
        <v>32</v>
      </c>
      <c r="E42" s="137" t="s">
        <v>33</v>
      </c>
      <c r="F42" s="138">
        <v>69</v>
      </c>
      <c r="G42" s="138">
        <v>7</v>
      </c>
      <c r="H42" s="138">
        <v>13</v>
      </c>
      <c r="I42" s="140">
        <v>524</v>
      </c>
      <c r="J42" s="141">
        <v>89</v>
      </c>
      <c r="K42" s="140">
        <v>854</v>
      </c>
      <c r="L42" s="141">
        <v>149</v>
      </c>
      <c r="M42" s="140">
        <v>1161</v>
      </c>
      <c r="N42" s="141">
        <v>197</v>
      </c>
      <c r="O42" s="142">
        <f>+I42+K42+M42</f>
        <v>2539</v>
      </c>
      <c r="P42" s="143">
        <f>+J42+L42+N42</f>
        <v>435</v>
      </c>
      <c r="Q42" s="144">
        <f>IF(O42&lt;&gt;0,P42/G42,"")</f>
        <v>62.142857142857146</v>
      </c>
      <c r="R42" s="116">
        <f>IF(O42&lt;&gt;0,O42/P42,"")</f>
        <v>5.836781609195402</v>
      </c>
      <c r="S42" s="140">
        <v>60689</v>
      </c>
      <c r="T42" s="109">
        <f>IF(S42&lt;&gt;0,-(S42-O42)/S42,"")</f>
        <v>-0.9581637529041507</v>
      </c>
      <c r="U42" s="140">
        <v>2538488</v>
      </c>
      <c r="V42" s="141">
        <v>299463</v>
      </c>
      <c r="W42" s="127">
        <f>U42/V42</f>
        <v>8.476800138915324</v>
      </c>
      <c r="X42" s="8"/>
      <c r="Y42" s="8"/>
    </row>
    <row r="43" spans="1:25" s="10" customFormat="1" ht="15.75" customHeight="1">
      <c r="A43" s="52"/>
      <c r="B43" s="124" t="s">
        <v>60</v>
      </c>
      <c r="C43" s="59">
        <v>39122</v>
      </c>
      <c r="D43" s="110" t="s">
        <v>34</v>
      </c>
      <c r="E43" s="110" t="s">
        <v>49</v>
      </c>
      <c r="F43" s="60">
        <v>39</v>
      </c>
      <c r="G43" s="60">
        <v>5</v>
      </c>
      <c r="H43" s="60">
        <v>6</v>
      </c>
      <c r="I43" s="145">
        <v>575</v>
      </c>
      <c r="J43" s="146">
        <v>108</v>
      </c>
      <c r="K43" s="145">
        <v>1084</v>
      </c>
      <c r="L43" s="146">
        <v>187</v>
      </c>
      <c r="M43" s="145">
        <v>825</v>
      </c>
      <c r="N43" s="146">
        <v>153</v>
      </c>
      <c r="O43" s="147">
        <f>+M43+K43+I43</f>
        <v>2484</v>
      </c>
      <c r="P43" s="148">
        <f>+N43+L43+J43</f>
        <v>448</v>
      </c>
      <c r="Q43" s="144">
        <f>IF(O43&lt;&gt;0,P43/G43,"")</f>
        <v>89.6</v>
      </c>
      <c r="R43" s="116">
        <f>IF(O43&lt;&gt;0,O43/P43,"")</f>
        <v>5.544642857142857</v>
      </c>
      <c r="S43" s="145">
        <v>7708</v>
      </c>
      <c r="T43" s="109">
        <f>IF(S43&lt;&gt;0,-(S43-O43)/S43,"")</f>
        <v>-0.677737415672029</v>
      </c>
      <c r="U43" s="145">
        <v>900461</v>
      </c>
      <c r="V43" s="146">
        <v>95199</v>
      </c>
      <c r="W43" s="126">
        <f>+U43/V43</f>
        <v>9.45872330591708</v>
      </c>
      <c r="X43" s="8"/>
      <c r="Y43" s="8"/>
    </row>
    <row r="44" spans="1:25" s="10" customFormat="1" ht="15.75" customHeight="1">
      <c r="A44" s="52"/>
      <c r="B44" s="124" t="s">
        <v>102</v>
      </c>
      <c r="C44" s="58">
        <v>39157</v>
      </c>
      <c r="D44" s="110" t="s">
        <v>55</v>
      </c>
      <c r="E44" s="110" t="s">
        <v>103</v>
      </c>
      <c r="F44" s="60">
        <v>1</v>
      </c>
      <c r="G44" s="60">
        <v>1</v>
      </c>
      <c r="H44" s="60">
        <v>1</v>
      </c>
      <c r="I44" s="150">
        <v>680</v>
      </c>
      <c r="J44" s="151">
        <v>98</v>
      </c>
      <c r="K44" s="150">
        <v>840</v>
      </c>
      <c r="L44" s="151">
        <v>120</v>
      </c>
      <c r="M44" s="150">
        <v>840</v>
      </c>
      <c r="N44" s="151">
        <v>120</v>
      </c>
      <c r="O44" s="152">
        <f>I44+K44+M44</f>
        <v>2360</v>
      </c>
      <c r="P44" s="153">
        <f>J44+L44+N44</f>
        <v>338</v>
      </c>
      <c r="Q44" s="144">
        <f>IF(O44&lt;&gt;0,P44/G44,"")</f>
        <v>338</v>
      </c>
      <c r="R44" s="116">
        <f>IF(O44&lt;&gt;0,O44/P44,"")</f>
        <v>6.982248520710059</v>
      </c>
      <c r="S44" s="150"/>
      <c r="T44" s="109">
        <f>IF(S44&lt;&gt;0,-(S44-O44)/S44,"")</f>
      </c>
      <c r="U44" s="150">
        <v>2360</v>
      </c>
      <c r="V44" s="151">
        <v>338</v>
      </c>
      <c r="W44" s="125">
        <f>U44/V44</f>
        <v>6.982248520710059</v>
      </c>
      <c r="X44" s="8"/>
      <c r="Y44" s="8"/>
    </row>
    <row r="45" spans="1:25" s="10" customFormat="1" ht="15.75" customHeight="1">
      <c r="A45" s="52"/>
      <c r="B45" s="121" t="s">
        <v>74</v>
      </c>
      <c r="C45" s="59">
        <v>39129</v>
      </c>
      <c r="D45" s="137" t="s">
        <v>32</v>
      </c>
      <c r="E45" s="137" t="s">
        <v>24</v>
      </c>
      <c r="F45" s="138">
        <v>22</v>
      </c>
      <c r="G45" s="138">
        <v>3</v>
      </c>
      <c r="H45" s="138">
        <v>5</v>
      </c>
      <c r="I45" s="140">
        <v>701</v>
      </c>
      <c r="J45" s="141">
        <v>157</v>
      </c>
      <c r="K45" s="140">
        <v>642</v>
      </c>
      <c r="L45" s="141">
        <v>144</v>
      </c>
      <c r="M45" s="140">
        <v>773</v>
      </c>
      <c r="N45" s="141">
        <v>167</v>
      </c>
      <c r="O45" s="142">
        <f>+I45+K45+M45</f>
        <v>2116</v>
      </c>
      <c r="P45" s="143">
        <f>+J45+L45+N45</f>
        <v>468</v>
      </c>
      <c r="Q45" s="144">
        <f>IF(O45&lt;&gt;0,P45/G45,"")</f>
        <v>156</v>
      </c>
      <c r="R45" s="116">
        <f>IF(O45&lt;&gt;0,O45/P45,"")</f>
        <v>4.521367521367521</v>
      </c>
      <c r="S45" s="140">
        <v>779</v>
      </c>
      <c r="T45" s="109">
        <f>IF(S45&lt;&gt;0,-(S45-O45)/S45,"")</f>
        <v>1.7163029525032092</v>
      </c>
      <c r="U45" s="140">
        <v>374764</v>
      </c>
      <c r="V45" s="141">
        <v>36035</v>
      </c>
      <c r="W45" s="123">
        <f>U45/V45</f>
        <v>10.4</v>
      </c>
      <c r="X45" s="8"/>
      <c r="Y45" s="8"/>
    </row>
    <row r="46" spans="1:25" s="10" customFormat="1" ht="15.75" customHeight="1">
      <c r="A46" s="52">
        <v>35</v>
      </c>
      <c r="B46" s="121" t="s">
        <v>75</v>
      </c>
      <c r="C46" s="59">
        <v>39136</v>
      </c>
      <c r="D46" s="137" t="s">
        <v>32</v>
      </c>
      <c r="E46" s="137" t="s">
        <v>33</v>
      </c>
      <c r="F46" s="138">
        <v>9</v>
      </c>
      <c r="G46" s="138">
        <v>4</v>
      </c>
      <c r="H46" s="138">
        <v>4</v>
      </c>
      <c r="I46" s="140">
        <v>272</v>
      </c>
      <c r="J46" s="141">
        <v>40</v>
      </c>
      <c r="K46" s="140">
        <v>804</v>
      </c>
      <c r="L46" s="141">
        <v>112</v>
      </c>
      <c r="M46" s="140">
        <v>868</v>
      </c>
      <c r="N46" s="141">
        <v>120</v>
      </c>
      <c r="O46" s="142">
        <f>+I46+K46+M46</f>
        <v>1944</v>
      </c>
      <c r="P46" s="143">
        <f>+J46+L46+N46</f>
        <v>272</v>
      </c>
      <c r="Q46" s="144">
        <f>IF(O46&lt;&gt;0,P46/G46,"")</f>
        <v>68</v>
      </c>
      <c r="R46" s="116">
        <f>IF(O46&lt;&gt;0,O46/P46,"")</f>
        <v>7.147058823529412</v>
      </c>
      <c r="S46" s="140">
        <v>3639</v>
      </c>
      <c r="T46" s="109">
        <f>IF(S46&lt;&gt;0,-(S46-O46)/S46,"")</f>
        <v>-0.46578730420445175</v>
      </c>
      <c r="U46" s="140">
        <v>136079</v>
      </c>
      <c r="V46" s="141">
        <v>13348</v>
      </c>
      <c r="W46" s="123">
        <f>U46/V46</f>
        <v>10.19471081810009</v>
      </c>
      <c r="X46" s="8"/>
      <c r="Y46" s="8"/>
    </row>
    <row r="47" spans="1:25" s="10" customFormat="1" ht="15.75" customHeight="1">
      <c r="A47" s="53">
        <v>36</v>
      </c>
      <c r="B47" s="124" t="s">
        <v>21</v>
      </c>
      <c r="C47" s="58">
        <v>39080</v>
      </c>
      <c r="D47" s="110" t="s">
        <v>13</v>
      </c>
      <c r="E47" s="110" t="s">
        <v>48</v>
      </c>
      <c r="F47" s="60">
        <v>51</v>
      </c>
      <c r="G47" s="60">
        <v>2</v>
      </c>
      <c r="H47" s="60">
        <v>12</v>
      </c>
      <c r="I47" s="145">
        <v>337</v>
      </c>
      <c r="J47" s="146">
        <v>61</v>
      </c>
      <c r="K47" s="145">
        <v>715</v>
      </c>
      <c r="L47" s="146">
        <v>117</v>
      </c>
      <c r="M47" s="145">
        <v>710</v>
      </c>
      <c r="N47" s="146">
        <v>112</v>
      </c>
      <c r="O47" s="147">
        <f>I47+K47+M47</f>
        <v>1762</v>
      </c>
      <c r="P47" s="148">
        <f>J47+L47+N47</f>
        <v>290</v>
      </c>
      <c r="Q47" s="144">
        <f>IF(O47&lt;&gt;0,P47/G47,"")</f>
        <v>145</v>
      </c>
      <c r="R47" s="116">
        <f>IF(O47&lt;&gt;0,O47/P47,"")</f>
        <v>6.075862068965518</v>
      </c>
      <c r="S47" s="145">
        <v>1354</v>
      </c>
      <c r="T47" s="109">
        <f>IF(S47&lt;&gt;0,-(S47-O47)/S47,"")</f>
        <v>0.30132939438700146</v>
      </c>
      <c r="U47" s="145">
        <v>765694</v>
      </c>
      <c r="V47" s="146">
        <v>93769</v>
      </c>
      <c r="W47" s="125">
        <f>U47/V47</f>
        <v>8.165747741790996</v>
      </c>
      <c r="X47" s="8"/>
      <c r="Y47" s="8"/>
    </row>
    <row r="48" spans="1:25" s="10" customFormat="1" ht="15.75" customHeight="1">
      <c r="A48" s="53">
        <v>37</v>
      </c>
      <c r="B48" s="124" t="s">
        <v>61</v>
      </c>
      <c r="C48" s="58">
        <v>39122</v>
      </c>
      <c r="D48" s="110" t="s">
        <v>13</v>
      </c>
      <c r="E48" s="110" t="s">
        <v>62</v>
      </c>
      <c r="F48" s="60">
        <v>62</v>
      </c>
      <c r="G48" s="60">
        <v>5</v>
      </c>
      <c r="H48" s="60">
        <v>6</v>
      </c>
      <c r="I48" s="145">
        <v>306.5</v>
      </c>
      <c r="J48" s="146">
        <v>69</v>
      </c>
      <c r="K48" s="145">
        <v>595</v>
      </c>
      <c r="L48" s="146">
        <v>128</v>
      </c>
      <c r="M48" s="145">
        <v>707</v>
      </c>
      <c r="N48" s="146">
        <v>145</v>
      </c>
      <c r="O48" s="147">
        <f>I48+K48+M48</f>
        <v>1608.5</v>
      </c>
      <c r="P48" s="148">
        <f>J48+L48+N48</f>
        <v>342</v>
      </c>
      <c r="Q48" s="144">
        <f>IF(O48&lt;&gt;0,P48/G48,"")</f>
        <v>68.4</v>
      </c>
      <c r="R48" s="116">
        <f>IF(O48&lt;&gt;0,O48/P48,"")</f>
        <v>4.703216374269005</v>
      </c>
      <c r="S48" s="145">
        <v>9003</v>
      </c>
      <c r="T48" s="109">
        <f>IF(S48&lt;&gt;0,-(S48-O48)/S48,"")</f>
        <v>-0.8213373320004443</v>
      </c>
      <c r="U48" s="150">
        <v>454523</v>
      </c>
      <c r="V48" s="151">
        <v>71373</v>
      </c>
      <c r="W48" s="125">
        <f>U48/V48</f>
        <v>6.368276519131885</v>
      </c>
      <c r="X48" s="8"/>
      <c r="Y48" s="8"/>
    </row>
    <row r="49" spans="1:25" s="10" customFormat="1" ht="15.75" customHeight="1">
      <c r="A49" s="52">
        <v>38</v>
      </c>
      <c r="B49" s="121" t="s">
        <v>89</v>
      </c>
      <c r="C49" s="59">
        <v>39073</v>
      </c>
      <c r="D49" s="137" t="s">
        <v>32</v>
      </c>
      <c r="E49" s="137" t="s">
        <v>33</v>
      </c>
      <c r="F49" s="138">
        <v>60</v>
      </c>
      <c r="G49" s="138">
        <v>1</v>
      </c>
      <c r="H49" s="138">
        <v>13</v>
      </c>
      <c r="I49" s="140">
        <v>85</v>
      </c>
      <c r="J49" s="141">
        <v>14</v>
      </c>
      <c r="K49" s="140">
        <v>409</v>
      </c>
      <c r="L49" s="141">
        <v>66</v>
      </c>
      <c r="M49" s="140">
        <v>354</v>
      </c>
      <c r="N49" s="141">
        <v>59</v>
      </c>
      <c r="O49" s="142">
        <f>+I49+K49+M49</f>
        <v>848</v>
      </c>
      <c r="P49" s="143">
        <f>+J49+L49+N49</f>
        <v>139</v>
      </c>
      <c r="Q49" s="144">
        <f>IF(O49&lt;&gt;0,P49/G49,"")</f>
        <v>139</v>
      </c>
      <c r="R49" s="116">
        <f>IF(O49&lt;&gt;0,O49/P49,"")</f>
        <v>6.100719424460432</v>
      </c>
      <c r="S49" s="140">
        <v>448</v>
      </c>
      <c r="T49" s="109">
        <f>IF(S49&lt;&gt;0,-(S49-O49)/S49,"")</f>
        <v>0.8928571428571429</v>
      </c>
      <c r="U49" s="140">
        <v>2012018</v>
      </c>
      <c r="V49" s="141">
        <v>226781</v>
      </c>
      <c r="W49" s="123">
        <f>U49/V49</f>
        <v>8.872074821082895</v>
      </c>
      <c r="X49" s="8"/>
      <c r="Y49" s="8"/>
    </row>
    <row r="50" spans="1:25" s="10" customFormat="1" ht="15.75" customHeight="1">
      <c r="A50" s="53">
        <v>39</v>
      </c>
      <c r="B50" s="124" t="s">
        <v>18</v>
      </c>
      <c r="C50" s="59">
        <v>39066</v>
      </c>
      <c r="D50" s="110" t="s">
        <v>34</v>
      </c>
      <c r="E50" s="110" t="s">
        <v>12</v>
      </c>
      <c r="F50" s="60">
        <v>91</v>
      </c>
      <c r="G50" s="60">
        <v>2</v>
      </c>
      <c r="H50" s="60">
        <v>14</v>
      </c>
      <c r="I50" s="145">
        <v>253</v>
      </c>
      <c r="J50" s="146">
        <v>50</v>
      </c>
      <c r="K50" s="145">
        <v>287</v>
      </c>
      <c r="L50" s="146">
        <v>56</v>
      </c>
      <c r="M50" s="145">
        <v>251</v>
      </c>
      <c r="N50" s="146">
        <v>48</v>
      </c>
      <c r="O50" s="147">
        <f>+M50+K50+I50</f>
        <v>791</v>
      </c>
      <c r="P50" s="148">
        <f>+N50+L50+J50</f>
        <v>154</v>
      </c>
      <c r="Q50" s="144">
        <f>IF(O50&lt;&gt;0,P50/G50,"")</f>
        <v>77</v>
      </c>
      <c r="R50" s="116">
        <f>IF(O50&lt;&gt;0,O50/P50,"")</f>
        <v>5.136363636363637</v>
      </c>
      <c r="S50" s="145">
        <v>60</v>
      </c>
      <c r="T50" s="109">
        <f>IF(S50&lt;&gt;0,-(S50-O50)/S50,"")</f>
        <v>12.183333333333334</v>
      </c>
      <c r="U50" s="145">
        <v>1780342</v>
      </c>
      <c r="V50" s="146">
        <v>239247</v>
      </c>
      <c r="W50" s="126">
        <f>+U50/V50</f>
        <v>7.441439182100507</v>
      </c>
      <c r="X50" s="8"/>
      <c r="Y50" s="8"/>
    </row>
    <row r="51" spans="1:25" s="10" customFormat="1" ht="15.75" customHeight="1">
      <c r="A51" s="52">
        <v>40</v>
      </c>
      <c r="B51" s="124" t="s">
        <v>1</v>
      </c>
      <c r="C51" s="59">
        <v>39080</v>
      </c>
      <c r="D51" s="110" t="s">
        <v>34</v>
      </c>
      <c r="E51" s="110" t="s">
        <v>104</v>
      </c>
      <c r="F51" s="60">
        <v>56</v>
      </c>
      <c r="G51" s="60">
        <v>2</v>
      </c>
      <c r="H51" s="60">
        <v>12</v>
      </c>
      <c r="I51" s="145">
        <v>99</v>
      </c>
      <c r="J51" s="146">
        <v>16</v>
      </c>
      <c r="K51" s="145">
        <v>415</v>
      </c>
      <c r="L51" s="146">
        <v>64</v>
      </c>
      <c r="M51" s="145">
        <v>266</v>
      </c>
      <c r="N51" s="146">
        <v>41</v>
      </c>
      <c r="O51" s="147">
        <f>+M51+K51+I51</f>
        <v>780</v>
      </c>
      <c r="P51" s="148">
        <f>+N51+L51+J51</f>
        <v>121</v>
      </c>
      <c r="Q51" s="146">
        <f>+P51/G51</f>
        <v>60.5</v>
      </c>
      <c r="R51" s="115">
        <f>+O51/P51</f>
        <v>6.446280991735537</v>
      </c>
      <c r="S51" s="145">
        <v>445</v>
      </c>
      <c r="T51" s="109">
        <f>IF(S51&lt;&gt;0,-(S51-O51)/S51,"")</f>
        <v>0.7528089887640449</v>
      </c>
      <c r="U51" s="145">
        <v>2096833</v>
      </c>
      <c r="V51" s="146">
        <v>231331</v>
      </c>
      <c r="W51" s="126">
        <f>+U51/V51</f>
        <v>9.064211022301377</v>
      </c>
      <c r="X51" s="8"/>
      <c r="Y51" s="8"/>
    </row>
    <row r="52" spans="1:25" s="10" customFormat="1" ht="15.75" customHeight="1">
      <c r="A52" s="53">
        <v>41</v>
      </c>
      <c r="B52" s="121" t="s">
        <v>105</v>
      </c>
      <c r="C52" s="59">
        <v>39066</v>
      </c>
      <c r="D52" s="137" t="s">
        <v>32</v>
      </c>
      <c r="E52" s="137" t="s">
        <v>24</v>
      </c>
      <c r="F52" s="138">
        <v>40</v>
      </c>
      <c r="G52" s="138">
        <v>1</v>
      </c>
      <c r="H52" s="138">
        <v>12</v>
      </c>
      <c r="I52" s="140">
        <v>0</v>
      </c>
      <c r="J52" s="141">
        <v>0</v>
      </c>
      <c r="K52" s="140">
        <v>0</v>
      </c>
      <c r="L52" s="141">
        <v>0</v>
      </c>
      <c r="M52" s="140">
        <v>725</v>
      </c>
      <c r="N52" s="141">
        <v>100</v>
      </c>
      <c r="O52" s="142">
        <f>+I52+K52+M52</f>
        <v>725</v>
      </c>
      <c r="P52" s="143">
        <f>+J52+L52+N52</f>
        <v>100</v>
      </c>
      <c r="Q52" s="144">
        <f>IF(O52&lt;&gt;0,P52/G52,"")</f>
        <v>100</v>
      </c>
      <c r="R52" s="116">
        <f>IF(O52&lt;&gt;0,O52/P52,"")</f>
        <v>7.25</v>
      </c>
      <c r="S52" s="140"/>
      <c r="T52" s="109">
        <f>IF(S52&lt;&gt;0,-(S52-O52)/S52,"")</f>
      </c>
      <c r="U52" s="140">
        <v>461093</v>
      </c>
      <c r="V52" s="141">
        <v>49594</v>
      </c>
      <c r="W52" s="123">
        <f>U52/V52</f>
        <v>9.297354518691778</v>
      </c>
      <c r="X52" s="8"/>
      <c r="Y52" s="8"/>
    </row>
    <row r="53" spans="1:25" s="10" customFormat="1" ht="15.75" customHeight="1">
      <c r="A53" s="52">
        <v>42</v>
      </c>
      <c r="B53" s="124" t="s">
        <v>15</v>
      </c>
      <c r="C53" s="58">
        <v>39052</v>
      </c>
      <c r="D53" s="110" t="s">
        <v>13</v>
      </c>
      <c r="E53" s="110" t="s">
        <v>16</v>
      </c>
      <c r="F53" s="60">
        <v>90</v>
      </c>
      <c r="G53" s="60">
        <v>1</v>
      </c>
      <c r="H53" s="60">
        <v>16</v>
      </c>
      <c r="I53" s="145">
        <v>268</v>
      </c>
      <c r="J53" s="146">
        <v>61</v>
      </c>
      <c r="K53" s="145">
        <v>153</v>
      </c>
      <c r="L53" s="146">
        <v>36</v>
      </c>
      <c r="M53" s="145">
        <v>257</v>
      </c>
      <c r="N53" s="146">
        <v>56</v>
      </c>
      <c r="O53" s="147">
        <f>SUM(I53+K53+M53)</f>
        <v>678</v>
      </c>
      <c r="P53" s="148">
        <f>J53+L53+N53</f>
        <v>153</v>
      </c>
      <c r="Q53" s="149">
        <f>P53/G53</f>
        <v>153</v>
      </c>
      <c r="R53" s="117">
        <f>O53/P53</f>
        <v>4.431372549019608</v>
      </c>
      <c r="S53" s="145">
        <v>2506</v>
      </c>
      <c r="T53" s="109">
        <f>IF(S53&lt;&gt;0,-(S53-O53)/S53,"")</f>
        <v>-0.7294493216280926</v>
      </c>
      <c r="U53" s="150">
        <v>2474435</v>
      </c>
      <c r="V53" s="151">
        <v>345643</v>
      </c>
      <c r="W53" s="125">
        <f>U53/V53</f>
        <v>7.15893277167482</v>
      </c>
      <c r="X53" s="8"/>
      <c r="Y53" s="8"/>
    </row>
    <row r="54" spans="1:25" s="10" customFormat="1" ht="15.75" customHeight="1">
      <c r="A54" s="53">
        <v>43</v>
      </c>
      <c r="B54" s="121" t="s">
        <v>121</v>
      </c>
      <c r="C54" s="59">
        <v>39108</v>
      </c>
      <c r="D54" s="154" t="s">
        <v>109</v>
      </c>
      <c r="E54" s="154" t="s">
        <v>120</v>
      </c>
      <c r="F54" s="155">
        <v>163</v>
      </c>
      <c r="G54" s="155">
        <v>2</v>
      </c>
      <c r="H54" s="155">
        <v>8</v>
      </c>
      <c r="I54" s="156">
        <v>113</v>
      </c>
      <c r="J54" s="149">
        <v>21</v>
      </c>
      <c r="K54" s="156">
        <v>310</v>
      </c>
      <c r="L54" s="149">
        <v>55</v>
      </c>
      <c r="M54" s="156">
        <v>255</v>
      </c>
      <c r="N54" s="149">
        <v>44</v>
      </c>
      <c r="O54" s="157">
        <f>I54+K54+M54</f>
        <v>678</v>
      </c>
      <c r="P54" s="158">
        <f>J54+L54+N54</f>
        <v>120</v>
      </c>
      <c r="Q54" s="149">
        <f>+P54/G54</f>
        <v>60</v>
      </c>
      <c r="R54" s="117">
        <f>+O54/P54</f>
        <v>5.65</v>
      </c>
      <c r="S54" s="156">
        <v>1798</v>
      </c>
      <c r="T54" s="109">
        <f>IF(S54&lt;&gt;0,-(S54-O54)/S54,"")</f>
        <v>-0.6229143492769744</v>
      </c>
      <c r="U54" s="156">
        <v>2817427.9672803213</v>
      </c>
      <c r="V54" s="149">
        <v>377400</v>
      </c>
      <c r="W54" s="122">
        <f>U54/V54</f>
        <v>7.465362923371281</v>
      </c>
      <c r="X54" s="8"/>
      <c r="Y54" s="8"/>
    </row>
    <row r="55" spans="1:25" s="10" customFormat="1" ht="15.75" customHeight="1">
      <c r="A55" s="53">
        <v>44</v>
      </c>
      <c r="B55" s="124" t="s">
        <v>63</v>
      </c>
      <c r="C55" s="58">
        <v>39122</v>
      </c>
      <c r="D55" s="110" t="s">
        <v>54</v>
      </c>
      <c r="E55" s="110" t="s">
        <v>54</v>
      </c>
      <c r="F55" s="60">
        <v>27</v>
      </c>
      <c r="G55" s="60">
        <v>2</v>
      </c>
      <c r="H55" s="60">
        <v>6</v>
      </c>
      <c r="I55" s="145">
        <v>97</v>
      </c>
      <c r="J55" s="146">
        <v>21</v>
      </c>
      <c r="K55" s="145">
        <v>232</v>
      </c>
      <c r="L55" s="146">
        <v>52</v>
      </c>
      <c r="M55" s="145">
        <v>195</v>
      </c>
      <c r="N55" s="146">
        <v>43</v>
      </c>
      <c r="O55" s="147">
        <f>SUM(I55+K55+M55)</f>
        <v>524</v>
      </c>
      <c r="P55" s="148">
        <f>SUM(J55+L55+N55)</f>
        <v>116</v>
      </c>
      <c r="Q55" s="144">
        <f>IF(O55&lt;&gt;0,P55/G55,"")</f>
        <v>58</v>
      </c>
      <c r="R55" s="116">
        <f>IF(O55&lt;&gt;0,O55/P55,"")</f>
        <v>4.517241379310345</v>
      </c>
      <c r="S55" s="145">
        <v>3128</v>
      </c>
      <c r="T55" s="109">
        <f>IF(S55&lt;&gt;0,-(S55-O55)/S55,"")</f>
        <v>-0.8324808184143222</v>
      </c>
      <c r="U55" s="150">
        <v>225194.5</v>
      </c>
      <c r="V55" s="151">
        <v>24324</v>
      </c>
      <c r="W55" s="125">
        <f>U55/V55</f>
        <v>9.258119552705146</v>
      </c>
      <c r="X55" s="8"/>
      <c r="Y55" s="8"/>
    </row>
    <row r="56" spans="1:25" s="10" customFormat="1" ht="15.75" customHeight="1">
      <c r="A56" s="52">
        <v>45</v>
      </c>
      <c r="B56" s="124" t="s">
        <v>106</v>
      </c>
      <c r="C56" s="58">
        <v>39115</v>
      </c>
      <c r="D56" s="110" t="s">
        <v>55</v>
      </c>
      <c r="E56" s="110" t="s">
        <v>14</v>
      </c>
      <c r="F56" s="60">
        <v>7</v>
      </c>
      <c r="G56" s="60">
        <v>1</v>
      </c>
      <c r="H56" s="60">
        <v>6</v>
      </c>
      <c r="I56" s="150">
        <v>96</v>
      </c>
      <c r="J56" s="151">
        <v>16</v>
      </c>
      <c r="K56" s="150">
        <v>238</v>
      </c>
      <c r="L56" s="151">
        <v>38</v>
      </c>
      <c r="M56" s="150">
        <v>170</v>
      </c>
      <c r="N56" s="151">
        <v>26</v>
      </c>
      <c r="O56" s="152">
        <f>I56+K56+M56</f>
        <v>504</v>
      </c>
      <c r="P56" s="153">
        <f>J56+L56+N56</f>
        <v>80</v>
      </c>
      <c r="Q56" s="144">
        <f>IF(O56&lt;&gt;0,P56/G56,"")</f>
        <v>80</v>
      </c>
      <c r="R56" s="116">
        <f>IF(O56&lt;&gt;0,O56/P56,"")</f>
        <v>6.3</v>
      </c>
      <c r="S56" s="150"/>
      <c r="T56" s="109">
        <f>IF(S56&lt;&gt;0,-(S56-O56)/S56,"")</f>
      </c>
      <c r="U56" s="150">
        <v>27818.5</v>
      </c>
      <c r="V56" s="151">
        <v>3391</v>
      </c>
      <c r="W56" s="125">
        <f>U56/V56</f>
        <v>8.203627248599233</v>
      </c>
      <c r="X56" s="8"/>
      <c r="Y56" s="8"/>
    </row>
    <row r="57" spans="1:25" s="10" customFormat="1" ht="15.75" customHeight="1">
      <c r="A57" s="53">
        <v>46</v>
      </c>
      <c r="B57" s="124" t="s">
        <v>73</v>
      </c>
      <c r="C57" s="59">
        <v>39031</v>
      </c>
      <c r="D57" s="110" t="s">
        <v>34</v>
      </c>
      <c r="E57" s="110" t="s">
        <v>24</v>
      </c>
      <c r="F57" s="60">
        <v>57</v>
      </c>
      <c r="G57" s="60">
        <v>2</v>
      </c>
      <c r="H57" s="60">
        <v>19</v>
      </c>
      <c r="I57" s="145">
        <v>66</v>
      </c>
      <c r="J57" s="146">
        <v>8</v>
      </c>
      <c r="K57" s="145">
        <v>117</v>
      </c>
      <c r="L57" s="146">
        <v>15</v>
      </c>
      <c r="M57" s="145">
        <v>173</v>
      </c>
      <c r="N57" s="146">
        <v>22</v>
      </c>
      <c r="O57" s="147">
        <f>+M57+K57+I57</f>
        <v>356</v>
      </c>
      <c r="P57" s="148">
        <f>+N57+L57+J57</f>
        <v>45</v>
      </c>
      <c r="Q57" s="146">
        <f>+P57/G57</f>
        <v>22.5</v>
      </c>
      <c r="R57" s="115">
        <f>+O57/P57</f>
        <v>7.911111111111111</v>
      </c>
      <c r="S57" s="145">
        <v>1772</v>
      </c>
      <c r="T57" s="109">
        <f>IF(S57&lt;&gt;0,-(S57-O57)/S57,"")</f>
        <v>-0.7990970654627539</v>
      </c>
      <c r="U57" s="145">
        <v>1845609</v>
      </c>
      <c r="V57" s="146">
        <v>216061</v>
      </c>
      <c r="W57" s="126">
        <f>+U57/V57</f>
        <v>8.542073766204915</v>
      </c>
      <c r="X57" s="8"/>
      <c r="Y57" s="8"/>
    </row>
    <row r="58" spans="1:25" s="10" customFormat="1" ht="15.75" customHeight="1">
      <c r="A58" s="52">
        <v>47</v>
      </c>
      <c r="B58" s="121" t="s">
        <v>107</v>
      </c>
      <c r="C58" s="59">
        <v>39059</v>
      </c>
      <c r="D58" s="137" t="s">
        <v>32</v>
      </c>
      <c r="E58" s="137" t="s">
        <v>33</v>
      </c>
      <c r="F58" s="138">
        <v>32</v>
      </c>
      <c r="G58" s="138">
        <v>1</v>
      </c>
      <c r="H58" s="138">
        <v>9</v>
      </c>
      <c r="I58" s="140">
        <v>88</v>
      </c>
      <c r="J58" s="141">
        <v>14</v>
      </c>
      <c r="K58" s="140">
        <v>102</v>
      </c>
      <c r="L58" s="141">
        <v>15</v>
      </c>
      <c r="M58" s="140">
        <v>78</v>
      </c>
      <c r="N58" s="141">
        <v>13</v>
      </c>
      <c r="O58" s="142">
        <f>+I58+K58+M58</f>
        <v>268</v>
      </c>
      <c r="P58" s="143">
        <f>+J58+L58+N58</f>
        <v>42</v>
      </c>
      <c r="Q58" s="144">
        <f>IF(O58&lt;&gt;0,P58/G58,"")</f>
        <v>42</v>
      </c>
      <c r="R58" s="116">
        <f>IF(O58&lt;&gt;0,O58/P58,"")</f>
        <v>6.380952380952381</v>
      </c>
      <c r="S58" s="140"/>
      <c r="T58" s="109">
        <f>IF(S58&lt;&gt;0,-(S58-O58)/S58,"")</f>
      </c>
      <c r="U58" s="140">
        <v>177114</v>
      </c>
      <c r="V58" s="141">
        <v>19420</v>
      </c>
      <c r="W58" s="123">
        <f>U58/V58</f>
        <v>9.120185375901134</v>
      </c>
      <c r="X58" s="8"/>
      <c r="Y58" s="8"/>
    </row>
    <row r="59" spans="1:25" s="10" customFormat="1" ht="15.75" customHeight="1">
      <c r="A59" s="53">
        <v>48</v>
      </c>
      <c r="B59" s="124" t="s">
        <v>7</v>
      </c>
      <c r="C59" s="58">
        <v>39101</v>
      </c>
      <c r="D59" s="110" t="s">
        <v>34</v>
      </c>
      <c r="E59" s="110" t="s">
        <v>8</v>
      </c>
      <c r="F59" s="60">
        <v>151</v>
      </c>
      <c r="G59" s="60">
        <v>2</v>
      </c>
      <c r="H59" s="60">
        <v>9</v>
      </c>
      <c r="I59" s="145">
        <v>53</v>
      </c>
      <c r="J59" s="146">
        <v>9</v>
      </c>
      <c r="K59" s="145">
        <v>94</v>
      </c>
      <c r="L59" s="146">
        <v>14</v>
      </c>
      <c r="M59" s="145">
        <v>54</v>
      </c>
      <c r="N59" s="146">
        <v>9</v>
      </c>
      <c r="O59" s="147">
        <f>+M59+K59+I59</f>
        <v>201</v>
      </c>
      <c r="P59" s="148">
        <f>+N59+L59+J59</f>
        <v>32</v>
      </c>
      <c r="Q59" s="146">
        <f>+P59/G59</f>
        <v>16</v>
      </c>
      <c r="R59" s="115">
        <f>+O59/P59</f>
        <v>6.28125</v>
      </c>
      <c r="S59" s="145">
        <v>3101</v>
      </c>
      <c r="T59" s="109">
        <f>IF(S59&lt;&gt;0,-(S59-O59)/S59,"")</f>
        <v>-0.9351821992905515</v>
      </c>
      <c r="U59" s="145">
        <v>1036475</v>
      </c>
      <c r="V59" s="146">
        <v>149142</v>
      </c>
      <c r="W59" s="126">
        <f>+U59/V59</f>
        <v>6.949584959300532</v>
      </c>
      <c r="X59" s="8"/>
      <c r="Y59" s="8"/>
    </row>
    <row r="60" spans="1:25" s="10" customFormat="1" ht="15.75" customHeight="1">
      <c r="A60" s="52">
        <v>49</v>
      </c>
      <c r="B60" s="121" t="s">
        <v>20</v>
      </c>
      <c r="C60" s="59">
        <v>39066</v>
      </c>
      <c r="D60" s="137" t="s">
        <v>32</v>
      </c>
      <c r="E60" s="137" t="s">
        <v>17</v>
      </c>
      <c r="F60" s="138">
        <v>183</v>
      </c>
      <c r="G60" s="138">
        <v>1</v>
      </c>
      <c r="H60" s="138">
        <v>14</v>
      </c>
      <c r="I60" s="140">
        <v>0</v>
      </c>
      <c r="J60" s="141">
        <v>0</v>
      </c>
      <c r="K60" s="140">
        <v>21</v>
      </c>
      <c r="L60" s="141">
        <v>3</v>
      </c>
      <c r="M60" s="140">
        <v>28</v>
      </c>
      <c r="N60" s="141">
        <v>4</v>
      </c>
      <c r="O60" s="142">
        <f>+I60+K60+M60</f>
        <v>49</v>
      </c>
      <c r="P60" s="143">
        <f>+J60+L60+N60</f>
        <v>7</v>
      </c>
      <c r="Q60" s="144">
        <f>IF(O60&lt;&gt;0,P60/G60,"")</f>
        <v>7</v>
      </c>
      <c r="R60" s="116">
        <f>IF(O60&lt;&gt;0,O60/P60,"")</f>
        <v>7</v>
      </c>
      <c r="S60" s="140">
        <v>168</v>
      </c>
      <c r="T60" s="109">
        <f>IF(S60&lt;&gt;0,-(S60-O60)/S60,"")</f>
        <v>-0.7083333333333334</v>
      </c>
      <c r="U60" s="140">
        <v>3096591</v>
      </c>
      <c r="V60" s="141">
        <v>450076</v>
      </c>
      <c r="W60" s="123">
        <f>U60/V60</f>
        <v>6.88015135221607</v>
      </c>
      <c r="X60" s="8"/>
      <c r="Y60" s="8"/>
    </row>
    <row r="61" spans="1:25" s="10" customFormat="1" ht="15.75" customHeight="1" thickBot="1">
      <c r="A61" s="53">
        <v>50</v>
      </c>
      <c r="B61" s="168" t="s">
        <v>0</v>
      </c>
      <c r="C61" s="128">
        <v>39087</v>
      </c>
      <c r="D61" s="169" t="s">
        <v>34</v>
      </c>
      <c r="E61" s="169" t="s">
        <v>49</v>
      </c>
      <c r="F61" s="170">
        <v>90</v>
      </c>
      <c r="G61" s="170">
        <v>1</v>
      </c>
      <c r="H61" s="170">
        <v>11</v>
      </c>
      <c r="I61" s="171">
        <v>0</v>
      </c>
      <c r="J61" s="172">
        <v>0</v>
      </c>
      <c r="K61" s="171">
        <v>14</v>
      </c>
      <c r="L61" s="172">
        <v>2</v>
      </c>
      <c r="M61" s="171">
        <v>14</v>
      </c>
      <c r="N61" s="172">
        <v>2</v>
      </c>
      <c r="O61" s="173">
        <f>+M61+K61+I61</f>
        <v>28</v>
      </c>
      <c r="P61" s="174">
        <f>+N61+L61+J61</f>
        <v>4</v>
      </c>
      <c r="Q61" s="172">
        <f>+P61/G61</f>
        <v>4</v>
      </c>
      <c r="R61" s="129">
        <f>+O61/P61</f>
        <v>7</v>
      </c>
      <c r="S61" s="171">
        <v>572</v>
      </c>
      <c r="T61" s="112">
        <f>IF(S61&lt;&gt;0,-(S61-O61)/S61,"")</f>
        <v>-0.951048951048951</v>
      </c>
      <c r="U61" s="171">
        <v>2955041</v>
      </c>
      <c r="V61" s="172">
        <v>345015</v>
      </c>
      <c r="W61" s="130">
        <f>+U61/V61</f>
        <v>8.56496384215179</v>
      </c>
      <c r="X61" s="8"/>
      <c r="Y61" s="8"/>
    </row>
    <row r="62" spans="1:28" s="69" customFormat="1" ht="15.75" thickBot="1">
      <c r="A62" s="77"/>
      <c r="B62" s="189" t="s">
        <v>11</v>
      </c>
      <c r="C62" s="190"/>
      <c r="D62" s="191"/>
      <c r="E62" s="192"/>
      <c r="F62" s="72">
        <f>SUM(F5:F61)</f>
        <v>3910</v>
      </c>
      <c r="G62" s="72">
        <f>SUM(G5:G61)</f>
        <v>1571</v>
      </c>
      <c r="H62" s="73"/>
      <c r="I62" s="82"/>
      <c r="J62" s="93"/>
      <c r="K62" s="82"/>
      <c r="L62" s="93"/>
      <c r="M62" s="82"/>
      <c r="N62" s="93"/>
      <c r="O62" s="82">
        <f>SUM(O5:O61)</f>
        <v>4531185.739128884</v>
      </c>
      <c r="P62" s="93">
        <f>SUM(P5:P61)</f>
        <v>533847</v>
      </c>
      <c r="Q62" s="93">
        <f>O62/G62</f>
        <v>2884.268452660015</v>
      </c>
      <c r="R62" s="74">
        <f>O62/P62</f>
        <v>8.487798449984515</v>
      </c>
      <c r="S62" s="82"/>
      <c r="T62" s="75"/>
      <c r="U62" s="82"/>
      <c r="V62" s="93"/>
      <c r="W62" s="76"/>
      <c r="AB62" s="69" t="s">
        <v>46</v>
      </c>
    </row>
    <row r="63" spans="1:24" s="51" customFormat="1" ht="13.5" customHeight="1">
      <c r="A63" s="40"/>
      <c r="B63" s="79"/>
      <c r="C63" s="71"/>
      <c r="F63" s="104"/>
      <c r="G63" s="42"/>
      <c r="H63" s="41"/>
      <c r="I63" s="83"/>
      <c r="J63" s="45"/>
      <c r="K63" s="83"/>
      <c r="L63" s="45"/>
      <c r="M63" s="83"/>
      <c r="N63" s="45"/>
      <c r="O63" s="83"/>
      <c r="P63" s="45"/>
      <c r="Q63" s="45"/>
      <c r="R63" s="46"/>
      <c r="S63" s="91"/>
      <c r="T63" s="48"/>
      <c r="U63" s="91"/>
      <c r="V63" s="45"/>
      <c r="W63" s="46"/>
      <c r="X63" s="50"/>
    </row>
    <row r="64" spans="1:24" s="33" customFormat="1" ht="18" customHeight="1">
      <c r="A64" s="32"/>
      <c r="B64" s="80"/>
      <c r="C64" s="66"/>
      <c r="D64" s="187"/>
      <c r="E64" s="188"/>
      <c r="F64" s="188"/>
      <c r="G64" s="188"/>
      <c r="H64" s="34"/>
      <c r="I64" s="84"/>
      <c r="J64" s="94"/>
      <c r="K64" s="84"/>
      <c r="L64" s="94"/>
      <c r="M64" s="84"/>
      <c r="N64" s="94"/>
      <c r="O64" s="88"/>
      <c r="P64" s="101"/>
      <c r="Q64" s="94"/>
      <c r="R64" s="37"/>
      <c r="S64" s="197" t="s">
        <v>47</v>
      </c>
      <c r="T64" s="197"/>
      <c r="U64" s="197"/>
      <c r="V64" s="197"/>
      <c r="W64" s="197"/>
      <c r="X64" s="38"/>
    </row>
    <row r="65" spans="1:24" s="33" customFormat="1" ht="18">
      <c r="A65" s="32"/>
      <c r="B65" s="80"/>
      <c r="C65" s="66"/>
      <c r="D65" s="56"/>
      <c r="E65" s="57"/>
      <c r="F65" s="103"/>
      <c r="G65" s="103"/>
      <c r="H65" s="34"/>
      <c r="I65" s="84"/>
      <c r="J65" s="94"/>
      <c r="K65" s="84"/>
      <c r="L65" s="94"/>
      <c r="M65" s="84"/>
      <c r="N65" s="94"/>
      <c r="O65" s="88"/>
      <c r="P65" s="101"/>
      <c r="Q65" s="94"/>
      <c r="R65" s="37"/>
      <c r="S65" s="197"/>
      <c r="T65" s="197"/>
      <c r="U65" s="197"/>
      <c r="V65" s="197"/>
      <c r="W65" s="197"/>
      <c r="X65" s="38"/>
    </row>
    <row r="66" spans="1:24" s="33" customFormat="1" ht="18">
      <c r="A66" s="32"/>
      <c r="B66" s="39"/>
      <c r="C66" s="67"/>
      <c r="F66" s="34"/>
      <c r="G66" s="34"/>
      <c r="H66" s="34"/>
      <c r="I66" s="84"/>
      <c r="J66" s="94"/>
      <c r="K66" s="84"/>
      <c r="L66" s="94"/>
      <c r="M66" s="84"/>
      <c r="N66" s="94"/>
      <c r="O66" s="88"/>
      <c r="P66" s="101"/>
      <c r="Q66" s="94"/>
      <c r="R66" s="37"/>
      <c r="S66" s="197"/>
      <c r="T66" s="197"/>
      <c r="U66" s="197"/>
      <c r="V66" s="197"/>
      <c r="W66" s="197"/>
      <c r="X66" s="38"/>
    </row>
    <row r="67" spans="1:24" s="33" customFormat="1" ht="18" customHeight="1">
      <c r="A67" s="32"/>
      <c r="B67" s="39"/>
      <c r="C67" s="67"/>
      <c r="E67" s="39"/>
      <c r="F67" s="34"/>
      <c r="G67" s="34"/>
      <c r="H67" s="34"/>
      <c r="I67" s="84"/>
      <c r="J67" s="94"/>
      <c r="K67" s="84"/>
      <c r="L67" s="94"/>
      <c r="M67" s="84"/>
      <c r="N67" s="94"/>
      <c r="O67" s="88"/>
      <c r="P67" s="101"/>
      <c r="Q67" s="94"/>
      <c r="R67" s="37"/>
      <c r="S67" s="196" t="s">
        <v>90</v>
      </c>
      <c r="T67" s="196"/>
      <c r="U67" s="196"/>
      <c r="V67" s="196"/>
      <c r="W67" s="196"/>
      <c r="X67" s="38"/>
    </row>
    <row r="68" spans="1:24" s="33" customFormat="1" ht="18">
      <c r="A68" s="32"/>
      <c r="B68" s="39"/>
      <c r="C68" s="67"/>
      <c r="E68" s="39"/>
      <c r="F68" s="34"/>
      <c r="G68" s="34"/>
      <c r="H68" s="34"/>
      <c r="I68" s="84"/>
      <c r="J68" s="94"/>
      <c r="K68" s="84"/>
      <c r="L68" s="94"/>
      <c r="M68" s="84"/>
      <c r="N68" s="94"/>
      <c r="O68" s="88"/>
      <c r="P68" s="101"/>
      <c r="Q68" s="94"/>
      <c r="R68" s="37"/>
      <c r="S68" s="196"/>
      <c r="T68" s="196"/>
      <c r="U68" s="196"/>
      <c r="V68" s="196"/>
      <c r="W68" s="196"/>
      <c r="X68" s="38"/>
    </row>
    <row r="69" spans="1:24" s="33" customFormat="1" ht="18">
      <c r="A69" s="32"/>
      <c r="B69" s="39"/>
      <c r="C69" s="67"/>
      <c r="E69" s="39"/>
      <c r="F69" s="34"/>
      <c r="G69" s="34"/>
      <c r="H69" s="34"/>
      <c r="I69" s="84"/>
      <c r="J69" s="94"/>
      <c r="K69" s="84"/>
      <c r="L69" s="94"/>
      <c r="M69" s="84"/>
      <c r="N69" s="94"/>
      <c r="O69" s="88"/>
      <c r="P69" s="101"/>
      <c r="Q69" s="94"/>
      <c r="R69" s="37"/>
      <c r="S69" s="196"/>
      <c r="T69" s="196"/>
      <c r="U69" s="196"/>
      <c r="V69" s="196"/>
      <c r="W69" s="196"/>
      <c r="X69" s="38"/>
    </row>
    <row r="70" spans="1:24" s="33" customFormat="1" ht="18">
      <c r="A70" s="32"/>
      <c r="B70" s="39"/>
      <c r="C70" s="67"/>
      <c r="E70" s="39"/>
      <c r="F70" s="34"/>
      <c r="G70" s="34"/>
      <c r="H70" s="34"/>
      <c r="I70" s="84"/>
      <c r="J70" s="94"/>
      <c r="K70" s="84"/>
      <c r="L70" s="94"/>
      <c r="M70" s="84"/>
      <c r="N70" s="94"/>
      <c r="O70" s="88"/>
      <c r="P70" s="193" t="s">
        <v>56</v>
      </c>
      <c r="Q70" s="194"/>
      <c r="R70" s="194"/>
      <c r="S70" s="194"/>
      <c r="T70" s="194"/>
      <c r="U70" s="194"/>
      <c r="V70" s="194"/>
      <c r="W70" s="194"/>
      <c r="X70" s="38"/>
    </row>
    <row r="71" spans="1:24" s="33" customFormat="1" ht="18">
      <c r="A71" s="32"/>
      <c r="B71" s="39"/>
      <c r="C71" s="67"/>
      <c r="E71" s="39"/>
      <c r="F71" s="34"/>
      <c r="G71" s="34"/>
      <c r="H71" s="34"/>
      <c r="I71" s="84"/>
      <c r="J71" s="94"/>
      <c r="K71" s="84"/>
      <c r="L71" s="94"/>
      <c r="M71" s="84"/>
      <c r="N71" s="94"/>
      <c r="O71" s="88"/>
      <c r="P71" s="194"/>
      <c r="Q71" s="194"/>
      <c r="R71" s="194"/>
      <c r="S71" s="194"/>
      <c r="T71" s="194"/>
      <c r="U71" s="194"/>
      <c r="V71" s="194"/>
      <c r="W71" s="194"/>
      <c r="X71" s="38"/>
    </row>
    <row r="72" spans="1:24" s="33" customFormat="1" ht="18">
      <c r="A72" s="32"/>
      <c r="B72" s="39"/>
      <c r="C72" s="67"/>
      <c r="E72" s="39"/>
      <c r="F72" s="34"/>
      <c r="G72" s="34"/>
      <c r="H72" s="34"/>
      <c r="I72" s="84"/>
      <c r="J72" s="94"/>
      <c r="K72" s="84"/>
      <c r="L72" s="94"/>
      <c r="M72" s="84"/>
      <c r="N72" s="94"/>
      <c r="O72" s="88"/>
      <c r="P72" s="194"/>
      <c r="Q72" s="194"/>
      <c r="R72" s="194"/>
      <c r="S72" s="194"/>
      <c r="T72" s="194"/>
      <c r="U72" s="194"/>
      <c r="V72" s="194"/>
      <c r="W72" s="194"/>
      <c r="X72" s="38"/>
    </row>
    <row r="73" spans="1:24" s="33" customFormat="1" ht="18">
      <c r="A73" s="32"/>
      <c r="B73" s="39"/>
      <c r="C73" s="67"/>
      <c r="E73" s="39"/>
      <c r="F73" s="34"/>
      <c r="G73" s="34"/>
      <c r="H73" s="34"/>
      <c r="I73" s="84"/>
      <c r="J73" s="94"/>
      <c r="K73" s="84"/>
      <c r="L73" s="94"/>
      <c r="M73" s="84"/>
      <c r="N73" s="94"/>
      <c r="O73" s="88"/>
      <c r="P73" s="194"/>
      <c r="Q73" s="194"/>
      <c r="R73" s="194"/>
      <c r="S73" s="194"/>
      <c r="T73" s="194"/>
      <c r="U73" s="194"/>
      <c r="V73" s="194"/>
      <c r="W73" s="194"/>
      <c r="X73" s="38"/>
    </row>
    <row r="74" spans="1:24" s="33" customFormat="1" ht="18" customHeight="1">
      <c r="A74" s="32"/>
      <c r="B74" s="39"/>
      <c r="C74" s="67"/>
      <c r="E74" s="39"/>
      <c r="F74" s="34"/>
      <c r="G74" s="34"/>
      <c r="H74" s="34"/>
      <c r="I74" s="84"/>
      <c r="J74" s="94"/>
      <c r="K74" s="84"/>
      <c r="L74" s="94"/>
      <c r="M74" s="84"/>
      <c r="N74" s="94"/>
      <c r="O74" s="88"/>
      <c r="P74" s="194"/>
      <c r="Q74" s="194"/>
      <c r="R74" s="194"/>
      <c r="S74" s="194"/>
      <c r="T74" s="194"/>
      <c r="U74" s="194"/>
      <c r="V74" s="194"/>
      <c r="W74" s="194"/>
      <c r="X74" s="38"/>
    </row>
    <row r="75" spans="1:24" s="33" customFormat="1" ht="18">
      <c r="A75" s="32"/>
      <c r="B75" s="39"/>
      <c r="C75" s="67"/>
      <c r="E75" s="39"/>
      <c r="F75" s="34"/>
      <c r="G75" s="5"/>
      <c r="H75" s="5"/>
      <c r="I75" s="85"/>
      <c r="J75" s="95"/>
      <c r="K75" s="85"/>
      <c r="L75" s="95"/>
      <c r="M75" s="85"/>
      <c r="N75" s="95"/>
      <c r="O75" s="88"/>
      <c r="P75" s="194"/>
      <c r="Q75" s="194"/>
      <c r="R75" s="194"/>
      <c r="S75" s="194"/>
      <c r="T75" s="194"/>
      <c r="U75" s="194"/>
      <c r="V75" s="194"/>
      <c r="W75" s="194"/>
      <c r="X75" s="38"/>
    </row>
    <row r="76" spans="1:24" s="33" customFormat="1" ht="18">
      <c r="A76" s="32"/>
      <c r="B76" s="39"/>
      <c r="C76" s="67"/>
      <c r="E76" s="39"/>
      <c r="F76" s="34"/>
      <c r="G76" s="5"/>
      <c r="H76" s="5"/>
      <c r="I76" s="85"/>
      <c r="J76" s="95"/>
      <c r="K76" s="85"/>
      <c r="L76" s="95"/>
      <c r="M76" s="85"/>
      <c r="N76" s="95"/>
      <c r="O76" s="88"/>
      <c r="P76" s="195" t="s">
        <v>9</v>
      </c>
      <c r="Q76" s="194"/>
      <c r="R76" s="194"/>
      <c r="S76" s="194"/>
      <c r="T76" s="194"/>
      <c r="U76" s="194"/>
      <c r="V76" s="194"/>
      <c r="W76" s="194"/>
      <c r="X76" s="38"/>
    </row>
    <row r="77" spans="1:24" s="33" customFormat="1" ht="18">
      <c r="A77" s="32"/>
      <c r="B77" s="39"/>
      <c r="C77" s="67"/>
      <c r="E77" s="39"/>
      <c r="F77" s="34"/>
      <c r="G77" s="5"/>
      <c r="H77" s="5"/>
      <c r="I77" s="85"/>
      <c r="J77" s="95"/>
      <c r="K77" s="85"/>
      <c r="L77" s="95"/>
      <c r="M77" s="85"/>
      <c r="N77" s="95"/>
      <c r="O77" s="88"/>
      <c r="P77" s="194"/>
      <c r="Q77" s="194"/>
      <c r="R77" s="194"/>
      <c r="S77" s="194"/>
      <c r="T77" s="194"/>
      <c r="U77" s="194"/>
      <c r="V77" s="194"/>
      <c r="W77" s="194"/>
      <c r="X77" s="38"/>
    </row>
    <row r="78" spans="1:24" s="33" customFormat="1" ht="18">
      <c r="A78" s="32"/>
      <c r="B78" s="39"/>
      <c r="C78" s="67"/>
      <c r="E78" s="39"/>
      <c r="F78" s="34"/>
      <c r="G78" s="5"/>
      <c r="H78" s="5"/>
      <c r="I78" s="85"/>
      <c r="J78" s="95"/>
      <c r="K78" s="85"/>
      <c r="L78" s="95"/>
      <c r="M78" s="85"/>
      <c r="N78" s="95"/>
      <c r="O78" s="88"/>
      <c r="P78" s="194"/>
      <c r="Q78" s="194"/>
      <c r="R78" s="194"/>
      <c r="S78" s="194"/>
      <c r="T78" s="194"/>
      <c r="U78" s="194"/>
      <c r="V78" s="194"/>
      <c r="W78" s="194"/>
      <c r="X78" s="38"/>
    </row>
    <row r="79" spans="1:24" s="33" customFormat="1" ht="18">
      <c r="A79" s="32"/>
      <c r="B79" s="39"/>
      <c r="C79" s="67"/>
      <c r="E79" s="39"/>
      <c r="F79" s="34"/>
      <c r="G79" s="5"/>
      <c r="H79" s="5"/>
      <c r="I79" s="85"/>
      <c r="J79" s="95"/>
      <c r="K79" s="85"/>
      <c r="L79" s="95"/>
      <c r="M79" s="85"/>
      <c r="N79" s="95"/>
      <c r="O79" s="88"/>
      <c r="P79" s="194"/>
      <c r="Q79" s="194"/>
      <c r="R79" s="194"/>
      <c r="S79" s="194"/>
      <c r="T79" s="194"/>
      <c r="U79" s="194"/>
      <c r="V79" s="194"/>
      <c r="W79" s="194"/>
      <c r="X79" s="38"/>
    </row>
    <row r="80" spans="1:24" s="33" customFormat="1" ht="18">
      <c r="A80" s="32"/>
      <c r="B80" s="39"/>
      <c r="C80" s="67"/>
      <c r="E80" s="39"/>
      <c r="F80" s="34"/>
      <c r="G80" s="5"/>
      <c r="H80" s="5"/>
      <c r="I80" s="85"/>
      <c r="J80" s="95"/>
      <c r="K80" s="85"/>
      <c r="L80" s="95"/>
      <c r="M80" s="85"/>
      <c r="N80" s="95"/>
      <c r="O80" s="88"/>
      <c r="P80" s="194"/>
      <c r="Q80" s="194"/>
      <c r="R80" s="194"/>
      <c r="S80" s="194"/>
      <c r="T80" s="194"/>
      <c r="U80" s="194"/>
      <c r="V80" s="194"/>
      <c r="W80" s="194"/>
      <c r="X80" s="38"/>
    </row>
    <row r="81" spans="16:23" ht="18">
      <c r="P81" s="194"/>
      <c r="Q81" s="194"/>
      <c r="R81" s="194"/>
      <c r="S81" s="194"/>
      <c r="T81" s="194"/>
      <c r="U81" s="194"/>
      <c r="V81" s="194"/>
      <c r="W81" s="194"/>
    </row>
    <row r="82" spans="16:23" ht="18">
      <c r="P82" s="194"/>
      <c r="Q82" s="194"/>
      <c r="R82" s="194"/>
      <c r="S82" s="194"/>
      <c r="T82" s="194"/>
      <c r="U82" s="194"/>
      <c r="V82" s="194"/>
      <c r="W82" s="194"/>
    </row>
  </sheetData>
  <mergeCells count="20">
    <mergeCell ref="D64:G64"/>
    <mergeCell ref="B62:E62"/>
    <mergeCell ref="P70:W75"/>
    <mergeCell ref="P76:W82"/>
    <mergeCell ref="S67:W69"/>
    <mergeCell ref="S64:W66"/>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X26:X28 X11:X13 O15:P57 Q58:R60 O58:P60 Q15:R57 X8:X10 Q11:R14" formula="1"/>
    <ignoredError sqref="W5:W7 W60:W62" unlockedFormula="1"/>
    <ignoredError sqref="W8:W59" formula="1"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70" zoomScaleNormal="70" workbookViewId="0" topLeftCell="A1">
      <selection activeCell="B3" sqref="B3:B4"/>
    </sheetView>
  </sheetViews>
  <sheetFormatPr defaultColWidth="9.140625" defaultRowHeight="12.75"/>
  <cols>
    <col min="1" max="1" width="4.57421875" style="30" bestFit="1" customWidth="1"/>
    <col min="2" max="2" width="39.7109375" style="3" bestFit="1" customWidth="1"/>
    <col min="3" max="3" width="9.8515625" style="5" hidden="1" customWidth="1"/>
    <col min="4" max="4" width="13.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28125" style="14" bestFit="1" customWidth="1"/>
    <col min="16" max="16" width="9.281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0.710937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8"/>
      <c r="B1" s="27"/>
      <c r="C1" s="26"/>
      <c r="D1" s="25"/>
      <c r="E1" s="25"/>
      <c r="F1" s="24"/>
      <c r="G1" s="24"/>
      <c r="H1" s="24"/>
      <c r="I1" s="23"/>
      <c r="J1" s="22"/>
      <c r="K1" s="21"/>
      <c r="L1" s="20"/>
      <c r="M1" s="19"/>
      <c r="N1" s="18"/>
      <c r="O1" s="17"/>
    </row>
    <row r="2" spans="1:23" s="2" customFormat="1" ht="27.75" thickBot="1">
      <c r="A2" s="198" t="s">
        <v>10</v>
      </c>
      <c r="B2" s="180"/>
      <c r="C2" s="180"/>
      <c r="D2" s="180"/>
      <c r="E2" s="180"/>
      <c r="F2" s="180"/>
      <c r="G2" s="180"/>
      <c r="H2" s="180"/>
      <c r="I2" s="180"/>
      <c r="J2" s="180"/>
      <c r="K2" s="180"/>
      <c r="L2" s="180"/>
      <c r="M2" s="180"/>
      <c r="N2" s="180"/>
      <c r="O2" s="180"/>
      <c r="P2" s="180"/>
      <c r="Q2" s="180"/>
      <c r="R2" s="180"/>
      <c r="S2" s="180"/>
      <c r="T2" s="180"/>
      <c r="U2" s="180"/>
      <c r="V2" s="180"/>
      <c r="W2" s="180"/>
    </row>
    <row r="3" spans="1:23" s="29" customFormat="1" ht="16.5" customHeight="1">
      <c r="A3" s="31"/>
      <c r="B3" s="199" t="s">
        <v>25</v>
      </c>
      <c r="C3" s="185" t="s">
        <v>37</v>
      </c>
      <c r="D3" s="176" t="s">
        <v>26</v>
      </c>
      <c r="E3" s="176" t="s">
        <v>52</v>
      </c>
      <c r="F3" s="176" t="s">
        <v>38</v>
      </c>
      <c r="G3" s="176" t="s">
        <v>39</v>
      </c>
      <c r="H3" s="176" t="s">
        <v>40</v>
      </c>
      <c r="I3" s="178" t="s">
        <v>27</v>
      </c>
      <c r="J3" s="178"/>
      <c r="K3" s="178" t="s">
        <v>28</v>
      </c>
      <c r="L3" s="178"/>
      <c r="M3" s="178" t="s">
        <v>29</v>
      </c>
      <c r="N3" s="178"/>
      <c r="O3" s="179" t="s">
        <v>41</v>
      </c>
      <c r="P3" s="179"/>
      <c r="Q3" s="179"/>
      <c r="R3" s="179"/>
      <c r="S3" s="178" t="s">
        <v>42</v>
      </c>
      <c r="T3" s="178"/>
      <c r="U3" s="179" t="s">
        <v>43</v>
      </c>
      <c r="V3" s="179"/>
      <c r="W3" s="182"/>
    </row>
    <row r="4" spans="1:23" s="29" customFormat="1" ht="37.5" customHeight="1" thickBot="1">
      <c r="A4" s="61"/>
      <c r="B4" s="200"/>
      <c r="C4" s="186"/>
      <c r="D4" s="177"/>
      <c r="E4" s="177"/>
      <c r="F4" s="181"/>
      <c r="G4" s="181"/>
      <c r="H4" s="181"/>
      <c r="I4" s="81" t="s">
        <v>36</v>
      </c>
      <c r="J4" s="64" t="s">
        <v>31</v>
      </c>
      <c r="K4" s="81" t="s">
        <v>36</v>
      </c>
      <c r="L4" s="64" t="s">
        <v>31</v>
      </c>
      <c r="M4" s="81" t="s">
        <v>36</v>
      </c>
      <c r="N4" s="64" t="s">
        <v>31</v>
      </c>
      <c r="O4" s="87" t="s">
        <v>36</v>
      </c>
      <c r="P4" s="97" t="s">
        <v>31</v>
      </c>
      <c r="Q4" s="97" t="s">
        <v>44</v>
      </c>
      <c r="R4" s="63" t="s">
        <v>45</v>
      </c>
      <c r="S4" s="81" t="s">
        <v>36</v>
      </c>
      <c r="T4" s="62" t="s">
        <v>30</v>
      </c>
      <c r="U4" s="81" t="s">
        <v>36</v>
      </c>
      <c r="V4" s="64" t="s">
        <v>31</v>
      </c>
      <c r="W4" s="65" t="s">
        <v>45</v>
      </c>
    </row>
    <row r="5" spans="1:24" s="6" customFormat="1" ht="15.75" customHeight="1">
      <c r="A5" s="53">
        <v>1</v>
      </c>
      <c r="B5" s="118">
        <v>300</v>
      </c>
      <c r="C5" s="106">
        <v>39157</v>
      </c>
      <c r="D5" s="119" t="s">
        <v>32</v>
      </c>
      <c r="E5" s="119" t="s">
        <v>33</v>
      </c>
      <c r="F5" s="120">
        <v>112</v>
      </c>
      <c r="G5" s="120">
        <v>117</v>
      </c>
      <c r="H5" s="120">
        <v>1</v>
      </c>
      <c r="I5" s="160">
        <v>581807</v>
      </c>
      <c r="J5" s="161">
        <v>68152</v>
      </c>
      <c r="K5" s="160">
        <v>783257</v>
      </c>
      <c r="L5" s="161">
        <v>86622</v>
      </c>
      <c r="M5" s="160">
        <v>728253</v>
      </c>
      <c r="N5" s="161">
        <v>80818</v>
      </c>
      <c r="O5" s="162">
        <f>+I5+K5+M5</f>
        <v>2093317</v>
      </c>
      <c r="P5" s="163">
        <f>+J5+L5+N5</f>
        <v>235592</v>
      </c>
      <c r="Q5" s="164">
        <f>IF(O5&lt;&gt;0,P5/G5,"")</f>
        <v>2013.6068376068376</v>
      </c>
      <c r="R5" s="165">
        <f>IF(O5&lt;&gt;0,O5/P5,"")</f>
        <v>8.885348398926958</v>
      </c>
      <c r="S5" s="160"/>
      <c r="T5" s="111">
        <f>IF(S5&lt;&gt;0,-(S5-O5)/S5,"")</f>
      </c>
      <c r="U5" s="160">
        <v>2093317</v>
      </c>
      <c r="V5" s="161">
        <v>235592</v>
      </c>
      <c r="W5" s="166">
        <f>U5/V5</f>
        <v>8.885348398926958</v>
      </c>
      <c r="X5" s="29"/>
    </row>
    <row r="6" spans="1:24" s="6" customFormat="1" ht="15.75" customHeight="1">
      <c r="A6" s="53">
        <v>2</v>
      </c>
      <c r="B6" s="121" t="s">
        <v>108</v>
      </c>
      <c r="C6" s="59">
        <v>39157</v>
      </c>
      <c r="D6" s="154" t="s">
        <v>109</v>
      </c>
      <c r="E6" s="154" t="s">
        <v>110</v>
      </c>
      <c r="F6" s="155">
        <v>83</v>
      </c>
      <c r="G6" s="155">
        <v>87</v>
      </c>
      <c r="H6" s="155">
        <v>1</v>
      </c>
      <c r="I6" s="156">
        <v>63624.608177172064</v>
      </c>
      <c r="J6" s="149">
        <v>7900</v>
      </c>
      <c r="K6" s="156">
        <v>162952.55177537337</v>
      </c>
      <c r="L6" s="149">
        <v>17617</v>
      </c>
      <c r="M6" s="156">
        <v>236207.76350690293</v>
      </c>
      <c r="N6" s="149">
        <v>25783</v>
      </c>
      <c r="O6" s="157">
        <f>I6+K6+M6</f>
        <v>462784.9234594484</v>
      </c>
      <c r="P6" s="158">
        <f>J6+L6+N6</f>
        <v>51300</v>
      </c>
      <c r="Q6" s="149">
        <f>+P6/G6</f>
        <v>589.6551724137931</v>
      </c>
      <c r="R6" s="117">
        <f>+O6/P6</f>
        <v>9.021148605447337</v>
      </c>
      <c r="S6" s="156"/>
      <c r="T6" s="109">
        <f>IF(S6&lt;&gt;0,-(S6-O6)/S6,"")</f>
      </c>
      <c r="U6" s="156">
        <v>462784.9234594484</v>
      </c>
      <c r="V6" s="149">
        <v>51300</v>
      </c>
      <c r="W6" s="122">
        <f>U6/V6</f>
        <v>9.021148605447337</v>
      </c>
      <c r="X6" s="29"/>
    </row>
    <row r="7" spans="1:24" s="6" customFormat="1" ht="15.75" customHeight="1">
      <c r="A7" s="54">
        <v>3</v>
      </c>
      <c r="B7" s="175" t="s">
        <v>111</v>
      </c>
      <c r="C7" s="108">
        <v>39150</v>
      </c>
      <c r="D7" s="216" t="s">
        <v>109</v>
      </c>
      <c r="E7" s="216" t="s">
        <v>112</v>
      </c>
      <c r="F7" s="217">
        <v>62</v>
      </c>
      <c r="G7" s="217">
        <v>67</v>
      </c>
      <c r="H7" s="217">
        <v>2</v>
      </c>
      <c r="I7" s="218">
        <v>82099</v>
      </c>
      <c r="J7" s="219">
        <v>10156</v>
      </c>
      <c r="K7" s="218">
        <v>137919</v>
      </c>
      <c r="L7" s="219">
        <v>15523</v>
      </c>
      <c r="M7" s="218">
        <v>139185.5</v>
      </c>
      <c r="N7" s="219">
        <v>15397</v>
      </c>
      <c r="O7" s="220">
        <f>I7+K7+M7</f>
        <v>359203.5</v>
      </c>
      <c r="P7" s="221">
        <f>J7+L7+N7</f>
        <v>41076</v>
      </c>
      <c r="Q7" s="219">
        <f>+P7/G7</f>
        <v>613.0746268656717</v>
      </c>
      <c r="R7" s="222">
        <f>+O7/P7</f>
        <v>8.744851007887817</v>
      </c>
      <c r="S7" s="218">
        <v>406994.5</v>
      </c>
      <c r="T7" s="114">
        <f>IF(S7&lt;&gt;0,-(S7-O7)/S7,"")</f>
        <v>-0.11742419123599951</v>
      </c>
      <c r="U7" s="218">
        <v>1025736.5</v>
      </c>
      <c r="V7" s="219">
        <v>124177</v>
      </c>
      <c r="W7" s="223">
        <f>U7/V7</f>
        <v>8.260277668167213</v>
      </c>
      <c r="X7" s="7"/>
    </row>
    <row r="8" spans="1:25" s="9" customFormat="1" ht="15.75" customHeight="1">
      <c r="A8" s="52">
        <v>4</v>
      </c>
      <c r="B8" s="205" t="s">
        <v>91</v>
      </c>
      <c r="C8" s="206">
        <v>39157</v>
      </c>
      <c r="D8" s="207" t="s">
        <v>34</v>
      </c>
      <c r="E8" s="207" t="s">
        <v>24</v>
      </c>
      <c r="F8" s="208">
        <v>69</v>
      </c>
      <c r="G8" s="208">
        <v>71</v>
      </c>
      <c r="H8" s="208">
        <v>1</v>
      </c>
      <c r="I8" s="209">
        <v>27482</v>
      </c>
      <c r="J8" s="210">
        <v>3066</v>
      </c>
      <c r="K8" s="209">
        <v>92768</v>
      </c>
      <c r="L8" s="210">
        <v>9993</v>
      </c>
      <c r="M8" s="209">
        <v>87111</v>
      </c>
      <c r="N8" s="210">
        <v>9395</v>
      </c>
      <c r="O8" s="211">
        <f>+M8+K8+I8</f>
        <v>207361</v>
      </c>
      <c r="P8" s="212">
        <f>+N8+L8+J8</f>
        <v>22454</v>
      </c>
      <c r="Q8" s="213">
        <f>P8/G8</f>
        <v>316.2535211267606</v>
      </c>
      <c r="R8" s="214">
        <f>O8/P8</f>
        <v>9.234924735013806</v>
      </c>
      <c r="S8" s="209"/>
      <c r="T8" s="113">
        <f>IF(S8&lt;&gt;0,-(S8-O8)/S8,"")</f>
      </c>
      <c r="U8" s="209">
        <v>207361</v>
      </c>
      <c r="V8" s="210">
        <v>22454</v>
      </c>
      <c r="W8" s="215">
        <f>+U8/V8</f>
        <v>9.234924735013806</v>
      </c>
      <c r="X8" s="7"/>
      <c r="Y8" s="8"/>
    </row>
    <row r="9" spans="1:24" s="10" customFormat="1" ht="15.75" customHeight="1">
      <c r="A9" s="53">
        <v>5</v>
      </c>
      <c r="B9" s="121" t="s">
        <v>92</v>
      </c>
      <c r="C9" s="59">
        <v>39150</v>
      </c>
      <c r="D9" s="137" t="s">
        <v>80</v>
      </c>
      <c r="E9" s="137" t="s">
        <v>51</v>
      </c>
      <c r="F9" s="138">
        <v>57</v>
      </c>
      <c r="G9" s="138">
        <v>57</v>
      </c>
      <c r="H9" s="138">
        <v>2</v>
      </c>
      <c r="I9" s="140">
        <v>40624</v>
      </c>
      <c r="J9" s="141">
        <v>3952</v>
      </c>
      <c r="K9" s="140">
        <v>76129</v>
      </c>
      <c r="L9" s="141">
        <v>7081</v>
      </c>
      <c r="M9" s="140">
        <v>67890</v>
      </c>
      <c r="N9" s="141">
        <v>6314</v>
      </c>
      <c r="O9" s="142">
        <f>+I9+K9+M9</f>
        <v>184643</v>
      </c>
      <c r="P9" s="143">
        <f>+J9+L9+N9</f>
        <v>17347</v>
      </c>
      <c r="Q9" s="144">
        <f>IF(O9&lt;&gt;0,P9/G9,"")</f>
        <v>304.3333333333333</v>
      </c>
      <c r="R9" s="116">
        <f>IF(O9&lt;&gt;0,O9/P9,"")</f>
        <v>10.644088314982417</v>
      </c>
      <c r="S9" s="140">
        <v>417572</v>
      </c>
      <c r="T9" s="109">
        <f>IF(S9&lt;&gt;0,-(S9-O9)/S9,"")</f>
        <v>-0.5578175739752665</v>
      </c>
      <c r="U9" s="140">
        <v>791262</v>
      </c>
      <c r="V9" s="141">
        <v>80098</v>
      </c>
      <c r="W9" s="127">
        <f>U9/V9</f>
        <v>9.878673624809608</v>
      </c>
      <c r="X9" s="7"/>
    </row>
    <row r="10" spans="1:24" s="10" customFormat="1" ht="15.75" customHeight="1">
      <c r="A10" s="53">
        <v>6</v>
      </c>
      <c r="B10" s="121" t="s">
        <v>81</v>
      </c>
      <c r="C10" s="59">
        <v>39143</v>
      </c>
      <c r="D10" s="137" t="s">
        <v>32</v>
      </c>
      <c r="E10" s="137" t="s">
        <v>24</v>
      </c>
      <c r="F10" s="138">
        <v>77</v>
      </c>
      <c r="G10" s="138">
        <v>77</v>
      </c>
      <c r="H10" s="138">
        <v>3</v>
      </c>
      <c r="I10" s="140">
        <v>34933</v>
      </c>
      <c r="J10" s="141">
        <v>4048</v>
      </c>
      <c r="K10" s="140">
        <v>75981</v>
      </c>
      <c r="L10" s="141">
        <v>8379</v>
      </c>
      <c r="M10" s="140">
        <v>72722</v>
      </c>
      <c r="N10" s="141">
        <v>8041</v>
      </c>
      <c r="O10" s="142">
        <f>+I10+K10+M10</f>
        <v>183636</v>
      </c>
      <c r="P10" s="143">
        <f>+J10+L10+N10</f>
        <v>20468</v>
      </c>
      <c r="Q10" s="144">
        <f>IF(O10&lt;&gt;0,P10/G10,"")</f>
        <v>265.8181818181818</v>
      </c>
      <c r="R10" s="116">
        <f>IF(O10&lt;&gt;0,O10/P10,"")</f>
        <v>8.971858510846198</v>
      </c>
      <c r="S10" s="140">
        <v>368031</v>
      </c>
      <c r="T10" s="109">
        <f>IF(S10&lt;&gt;0,-(S10-O10)/S10,"")</f>
        <v>-0.5010311631357142</v>
      </c>
      <c r="U10" s="140">
        <v>1651257</v>
      </c>
      <c r="V10" s="141">
        <v>196928</v>
      </c>
      <c r="W10" s="123">
        <f>U10/V10</f>
        <v>8.385079826129347</v>
      </c>
      <c r="X10" s="9"/>
    </row>
    <row r="11" spans="1:24" s="10" customFormat="1" ht="15.75" customHeight="1">
      <c r="A11" s="53">
        <v>7</v>
      </c>
      <c r="B11" s="124" t="s">
        <v>93</v>
      </c>
      <c r="C11" s="58">
        <v>39143</v>
      </c>
      <c r="D11" s="110" t="s">
        <v>53</v>
      </c>
      <c r="E11" s="110" t="s">
        <v>22</v>
      </c>
      <c r="F11" s="60">
        <v>74</v>
      </c>
      <c r="G11" s="60">
        <v>74</v>
      </c>
      <c r="H11" s="60">
        <v>3</v>
      </c>
      <c r="I11" s="145">
        <v>12528</v>
      </c>
      <c r="J11" s="146">
        <v>2026</v>
      </c>
      <c r="K11" s="145">
        <v>50478</v>
      </c>
      <c r="L11" s="146">
        <v>6240</v>
      </c>
      <c r="M11" s="145">
        <v>61271</v>
      </c>
      <c r="N11" s="146">
        <v>7379</v>
      </c>
      <c r="O11" s="147">
        <f>SUM(I11+K11+M11)</f>
        <v>124277</v>
      </c>
      <c r="P11" s="148">
        <f>SUM(J11+L11+N11)</f>
        <v>15645</v>
      </c>
      <c r="Q11" s="146">
        <f>+P11/G11</f>
        <v>211.4189189189189</v>
      </c>
      <c r="R11" s="115">
        <f>+O11/P11</f>
        <v>7.943560242889102</v>
      </c>
      <c r="S11" s="145">
        <v>236581.5</v>
      </c>
      <c r="T11" s="109">
        <f>IF(S11&lt;&gt;0,-(S11-O11)/S11,"")</f>
        <v>-0.47469688035624086</v>
      </c>
      <c r="U11" s="145">
        <v>742288</v>
      </c>
      <c r="V11" s="146">
        <v>93184</v>
      </c>
      <c r="W11" s="125">
        <f>U11/V11</f>
        <v>7.965831043956044</v>
      </c>
      <c r="X11" s="8"/>
    </row>
    <row r="12" spans="1:25" s="10" customFormat="1" ht="15.75" customHeight="1">
      <c r="A12" s="53">
        <v>8</v>
      </c>
      <c r="B12" s="124" t="s">
        <v>82</v>
      </c>
      <c r="C12" s="59">
        <v>39150</v>
      </c>
      <c r="D12" s="110" t="s">
        <v>34</v>
      </c>
      <c r="E12" s="110" t="s">
        <v>24</v>
      </c>
      <c r="F12" s="60">
        <v>54</v>
      </c>
      <c r="G12" s="60">
        <v>54</v>
      </c>
      <c r="H12" s="60">
        <v>2</v>
      </c>
      <c r="I12" s="145">
        <v>20407</v>
      </c>
      <c r="J12" s="146">
        <v>2098</v>
      </c>
      <c r="K12" s="145">
        <v>37517</v>
      </c>
      <c r="L12" s="146">
        <v>3799</v>
      </c>
      <c r="M12" s="145">
        <v>42192</v>
      </c>
      <c r="N12" s="146">
        <v>4253</v>
      </c>
      <c r="O12" s="147">
        <f>+M12+K12+I12</f>
        <v>100116</v>
      </c>
      <c r="P12" s="148">
        <f>+N12+L12+J12</f>
        <v>10150</v>
      </c>
      <c r="Q12" s="144">
        <f>IF(O12&lt;&gt;0,P12/G12,"")</f>
        <v>187.96296296296296</v>
      </c>
      <c r="R12" s="116">
        <f>IF(O12&lt;&gt;0,O12/P12,"")</f>
        <v>9.863645320197044</v>
      </c>
      <c r="S12" s="145">
        <v>182922</v>
      </c>
      <c r="T12" s="109">
        <f>IF(S12&lt;&gt;0,-(S12-O12)/S12,"")</f>
        <v>-0.45268475087742316</v>
      </c>
      <c r="U12" s="145">
        <v>420848</v>
      </c>
      <c r="V12" s="146">
        <v>45715</v>
      </c>
      <c r="W12" s="126">
        <f>+U12/V12</f>
        <v>9.205906157716285</v>
      </c>
      <c r="X12" s="11"/>
      <c r="Y12" s="8"/>
    </row>
    <row r="13" spans="1:25" s="10" customFormat="1" ht="15.75" customHeight="1">
      <c r="A13" s="53">
        <v>9</v>
      </c>
      <c r="B13" s="121" t="s">
        <v>113</v>
      </c>
      <c r="C13" s="59">
        <v>39143</v>
      </c>
      <c r="D13" s="154" t="s">
        <v>109</v>
      </c>
      <c r="E13" s="154" t="s">
        <v>114</v>
      </c>
      <c r="F13" s="155">
        <v>98</v>
      </c>
      <c r="G13" s="155">
        <v>73</v>
      </c>
      <c r="H13" s="155">
        <v>3</v>
      </c>
      <c r="I13" s="156">
        <v>27420.37738853503</v>
      </c>
      <c r="J13" s="149">
        <v>4437</v>
      </c>
      <c r="K13" s="156">
        <v>35046.990718124085</v>
      </c>
      <c r="L13" s="149">
        <v>5542</v>
      </c>
      <c r="M13" s="156">
        <v>35154.44756277696</v>
      </c>
      <c r="N13" s="149">
        <v>5526</v>
      </c>
      <c r="O13" s="157">
        <f>I13+K13+M13</f>
        <v>97621.81566943607</v>
      </c>
      <c r="P13" s="158">
        <f>J13+L13+N13</f>
        <v>15505</v>
      </c>
      <c r="Q13" s="149">
        <f>+P13/G13</f>
        <v>212.3972602739726</v>
      </c>
      <c r="R13" s="117">
        <f>+O13/P13</f>
        <v>6.2961506397572435</v>
      </c>
      <c r="S13" s="156">
        <v>112661</v>
      </c>
      <c r="T13" s="109">
        <f>IF(S13&lt;&gt;0,-(S13-O13)/S13,"")</f>
        <v>-0.13349059861499485</v>
      </c>
      <c r="U13" s="156">
        <v>683105.315669436</v>
      </c>
      <c r="V13" s="149">
        <v>92113</v>
      </c>
      <c r="W13" s="122">
        <f>U13/V13</f>
        <v>7.41594905897578</v>
      </c>
      <c r="X13" s="8"/>
      <c r="Y13" s="8"/>
    </row>
    <row r="14" spans="1:25" s="10" customFormat="1" ht="15.75" customHeight="1">
      <c r="A14" s="53">
        <v>10</v>
      </c>
      <c r="B14" s="124" t="s">
        <v>94</v>
      </c>
      <c r="C14" s="58">
        <v>39157</v>
      </c>
      <c r="D14" s="110" t="s">
        <v>13</v>
      </c>
      <c r="E14" s="110" t="s">
        <v>48</v>
      </c>
      <c r="F14" s="60">
        <v>40</v>
      </c>
      <c r="G14" s="60">
        <v>40</v>
      </c>
      <c r="H14" s="60">
        <v>4</v>
      </c>
      <c r="I14" s="145">
        <v>23977.5</v>
      </c>
      <c r="J14" s="146">
        <v>2666</v>
      </c>
      <c r="K14" s="145">
        <v>35711.5</v>
      </c>
      <c r="L14" s="146">
        <v>3984</v>
      </c>
      <c r="M14" s="145">
        <v>33964</v>
      </c>
      <c r="N14" s="146">
        <v>3764</v>
      </c>
      <c r="O14" s="147">
        <f>I14+K14+M14</f>
        <v>93653</v>
      </c>
      <c r="P14" s="148">
        <f>J14+L14+N14</f>
        <v>10414</v>
      </c>
      <c r="Q14" s="144">
        <f>IF(O14&lt;&gt;0,P14/G14,"")</f>
        <v>260.35</v>
      </c>
      <c r="R14" s="116">
        <f>IF(O14&lt;&gt;0,O14/P14,"")</f>
        <v>8.992990205492607</v>
      </c>
      <c r="S14" s="145"/>
      <c r="T14" s="109">
        <f>IF(S14&lt;&gt;0,-(S14-O14)/S14,"")</f>
      </c>
      <c r="U14" s="150">
        <v>93653</v>
      </c>
      <c r="V14" s="151">
        <v>10414</v>
      </c>
      <c r="W14" s="125">
        <f>U14/V14</f>
        <v>8.992990205492607</v>
      </c>
      <c r="X14" s="8"/>
      <c r="Y14" s="8"/>
    </row>
    <row r="15" spans="1:25" s="10" customFormat="1" ht="15.75" customHeight="1">
      <c r="A15" s="53">
        <v>11</v>
      </c>
      <c r="B15" s="121" t="s">
        <v>77</v>
      </c>
      <c r="C15" s="59">
        <v>39143</v>
      </c>
      <c r="D15" s="137" t="s">
        <v>32</v>
      </c>
      <c r="E15" s="137" t="s">
        <v>50</v>
      </c>
      <c r="F15" s="138">
        <v>54</v>
      </c>
      <c r="G15" s="138">
        <v>52</v>
      </c>
      <c r="H15" s="138">
        <v>3</v>
      </c>
      <c r="I15" s="140">
        <v>18952</v>
      </c>
      <c r="J15" s="141">
        <v>1949</v>
      </c>
      <c r="K15" s="140">
        <v>28921</v>
      </c>
      <c r="L15" s="141">
        <v>2845</v>
      </c>
      <c r="M15" s="140">
        <v>28547</v>
      </c>
      <c r="N15" s="141">
        <v>2794</v>
      </c>
      <c r="O15" s="142">
        <f>+I15+K15+M15</f>
        <v>76420</v>
      </c>
      <c r="P15" s="143">
        <f>+J15+L15+N15</f>
        <v>7588</v>
      </c>
      <c r="Q15" s="144">
        <f>IF(O15&lt;&gt;0,P15/G15,"")</f>
        <v>145.92307692307693</v>
      </c>
      <c r="R15" s="116">
        <f>IF(O15&lt;&gt;0,O15/P15,"")</f>
        <v>10.07116499736426</v>
      </c>
      <c r="S15" s="140">
        <v>185343</v>
      </c>
      <c r="T15" s="109">
        <f>IF(S15&lt;&gt;0,-(S15-O15)/S15,"")</f>
        <v>-0.5876833762267796</v>
      </c>
      <c r="U15" s="140">
        <v>816467</v>
      </c>
      <c r="V15" s="141">
        <v>87202</v>
      </c>
      <c r="W15" s="123">
        <f>U15/V15</f>
        <v>9.362938923419188</v>
      </c>
      <c r="X15" s="8"/>
      <c r="Y15" s="8"/>
    </row>
    <row r="16" spans="1:25" s="10" customFormat="1" ht="15.75" customHeight="1">
      <c r="A16" s="53">
        <v>12</v>
      </c>
      <c r="B16" s="124" t="s">
        <v>4</v>
      </c>
      <c r="C16" s="58">
        <v>39101</v>
      </c>
      <c r="D16" s="110" t="s">
        <v>13</v>
      </c>
      <c r="E16" s="110" t="s">
        <v>95</v>
      </c>
      <c r="F16" s="60">
        <v>160</v>
      </c>
      <c r="G16" s="60">
        <v>22</v>
      </c>
      <c r="H16" s="60">
        <v>9</v>
      </c>
      <c r="I16" s="145">
        <v>21166</v>
      </c>
      <c r="J16" s="146">
        <v>2953</v>
      </c>
      <c r="K16" s="145">
        <v>23729</v>
      </c>
      <c r="L16" s="146">
        <v>3371</v>
      </c>
      <c r="M16" s="145">
        <v>25473</v>
      </c>
      <c r="N16" s="146">
        <v>3679</v>
      </c>
      <c r="O16" s="147">
        <f>I16+K16+M16</f>
        <v>70368</v>
      </c>
      <c r="P16" s="148">
        <f>J16+L16+N16</f>
        <v>10003</v>
      </c>
      <c r="Q16" s="144">
        <f>IF(O16&lt;&gt;0,P16/G16,"")</f>
        <v>454.6818181818182</v>
      </c>
      <c r="R16" s="116">
        <f>IF(O16&lt;&gt;0,O16/P16,"")</f>
        <v>7.034689593122064</v>
      </c>
      <c r="S16" s="145">
        <v>103472.5</v>
      </c>
      <c r="T16" s="109">
        <f>IF(S16&lt;&gt;0,-(S16-O16)/S16,"")</f>
        <v>-0.3199352484959772</v>
      </c>
      <c r="U16" s="150">
        <v>7386202.5</v>
      </c>
      <c r="V16" s="151">
        <v>1032027</v>
      </c>
      <c r="W16" s="125">
        <f>U16/V16</f>
        <v>7.156985718396903</v>
      </c>
      <c r="X16" s="8"/>
      <c r="Y16" s="8"/>
    </row>
    <row r="17" spans="1:25" s="10" customFormat="1" ht="15.75" customHeight="1">
      <c r="A17" s="53">
        <v>13</v>
      </c>
      <c r="B17" s="124" t="s">
        <v>65</v>
      </c>
      <c r="C17" s="59">
        <v>39129</v>
      </c>
      <c r="D17" s="110" t="s">
        <v>34</v>
      </c>
      <c r="E17" s="110" t="s">
        <v>68</v>
      </c>
      <c r="F17" s="60">
        <v>77</v>
      </c>
      <c r="G17" s="60">
        <v>63</v>
      </c>
      <c r="H17" s="60">
        <v>5</v>
      </c>
      <c r="I17" s="145">
        <v>6630</v>
      </c>
      <c r="J17" s="146">
        <v>1292</v>
      </c>
      <c r="K17" s="145">
        <v>19426</v>
      </c>
      <c r="L17" s="146">
        <v>3012</v>
      </c>
      <c r="M17" s="145">
        <v>21768</v>
      </c>
      <c r="N17" s="146">
        <v>3309</v>
      </c>
      <c r="O17" s="147">
        <f>+M17+K17+I17</f>
        <v>47824</v>
      </c>
      <c r="P17" s="148">
        <f>+N17+L17+J17</f>
        <v>7613</v>
      </c>
      <c r="Q17" s="144">
        <f>IF(O17&lt;&gt;0,P17/G17,"")</f>
        <v>120.84126984126983</v>
      </c>
      <c r="R17" s="116">
        <f>IF(O17&lt;&gt;0,O17/P17,"")</f>
        <v>6.281886247208722</v>
      </c>
      <c r="S17" s="145">
        <v>95601</v>
      </c>
      <c r="T17" s="109">
        <f>IF(S17&lt;&gt;0,-(S17-O17)/S17,"")</f>
        <v>-0.49975418667168753</v>
      </c>
      <c r="U17" s="145">
        <v>1460111</v>
      </c>
      <c r="V17" s="146">
        <v>179703</v>
      </c>
      <c r="W17" s="126">
        <f>+U17/V17</f>
        <v>8.125134249289104</v>
      </c>
      <c r="X17" s="8"/>
      <c r="Y17" s="8"/>
    </row>
    <row r="18" spans="1:25" s="10" customFormat="1" ht="15.75" customHeight="1">
      <c r="A18" s="53">
        <v>14</v>
      </c>
      <c r="B18" s="121" t="s">
        <v>64</v>
      </c>
      <c r="C18" s="59">
        <v>39129</v>
      </c>
      <c r="D18" s="137" t="s">
        <v>32</v>
      </c>
      <c r="E18" s="137" t="s">
        <v>50</v>
      </c>
      <c r="F18" s="138">
        <v>72</v>
      </c>
      <c r="G18" s="138">
        <v>47</v>
      </c>
      <c r="H18" s="138">
        <v>5</v>
      </c>
      <c r="I18" s="140">
        <v>9607</v>
      </c>
      <c r="J18" s="141">
        <v>1593</v>
      </c>
      <c r="K18" s="140">
        <v>18234</v>
      </c>
      <c r="L18" s="141">
        <v>2960</v>
      </c>
      <c r="M18" s="140">
        <v>18928</v>
      </c>
      <c r="N18" s="141">
        <v>3131</v>
      </c>
      <c r="O18" s="142">
        <f>+I18+K18+M18</f>
        <v>46769</v>
      </c>
      <c r="P18" s="143">
        <f>+J18+L18+N18</f>
        <v>7684</v>
      </c>
      <c r="Q18" s="144">
        <f>IF(O18&lt;&gt;0,P18/G18,"")</f>
        <v>163.48936170212767</v>
      </c>
      <c r="R18" s="116">
        <f>IF(O18&lt;&gt;0,O18/P18,"")</f>
        <v>6.0865434669443</v>
      </c>
      <c r="S18" s="140">
        <v>130224</v>
      </c>
      <c r="T18" s="109">
        <f>IF(S18&lt;&gt;0,-(S18-O18)/S18,"")</f>
        <v>-0.6408572920506205</v>
      </c>
      <c r="U18" s="140">
        <v>2369399</v>
      </c>
      <c r="V18" s="141">
        <v>285629</v>
      </c>
      <c r="W18" s="123">
        <f>U18/V18</f>
        <v>8.295372668741619</v>
      </c>
      <c r="X18" s="8"/>
      <c r="Y18" s="8"/>
    </row>
    <row r="19" spans="1:25" s="10" customFormat="1" ht="15.75" customHeight="1">
      <c r="A19" s="53">
        <v>15</v>
      </c>
      <c r="B19" s="124" t="s">
        <v>96</v>
      </c>
      <c r="C19" s="58">
        <v>39157</v>
      </c>
      <c r="D19" s="110" t="s">
        <v>53</v>
      </c>
      <c r="E19" s="110" t="s">
        <v>22</v>
      </c>
      <c r="F19" s="60">
        <v>30</v>
      </c>
      <c r="G19" s="60">
        <v>30</v>
      </c>
      <c r="H19" s="60">
        <v>1</v>
      </c>
      <c r="I19" s="145">
        <v>6537</v>
      </c>
      <c r="J19" s="146">
        <v>846</v>
      </c>
      <c r="K19" s="145">
        <v>14924.5</v>
      </c>
      <c r="L19" s="146">
        <v>1725</v>
      </c>
      <c r="M19" s="145">
        <v>17744</v>
      </c>
      <c r="N19" s="146">
        <v>2247</v>
      </c>
      <c r="O19" s="147">
        <f>SUM(I19+K19+M19)</f>
        <v>39205.5</v>
      </c>
      <c r="P19" s="148">
        <f>SUM(J19+L19+N19)</f>
        <v>4818</v>
      </c>
      <c r="Q19" s="146">
        <f>+P19/G19</f>
        <v>160.6</v>
      </c>
      <c r="R19" s="115">
        <f>+O19/P19</f>
        <v>8.137297633872976</v>
      </c>
      <c r="S19" s="145"/>
      <c r="T19" s="109">
        <f>IF(S19&lt;&gt;0,-(S19-O19)/S19,"")</f>
      </c>
      <c r="U19" s="145">
        <v>39205.5</v>
      </c>
      <c r="V19" s="146">
        <v>4818</v>
      </c>
      <c r="W19" s="125">
        <f>U19/V19</f>
        <v>8.137297633872976</v>
      </c>
      <c r="X19" s="8"/>
      <c r="Y19" s="8"/>
    </row>
    <row r="20" spans="1:25" s="10" customFormat="1" ht="15.75" customHeight="1">
      <c r="A20" s="53">
        <v>16</v>
      </c>
      <c r="B20" s="124" t="s">
        <v>83</v>
      </c>
      <c r="C20" s="58">
        <v>39150</v>
      </c>
      <c r="D20" s="110" t="s">
        <v>55</v>
      </c>
      <c r="E20" s="110" t="s">
        <v>97</v>
      </c>
      <c r="F20" s="60">
        <v>100</v>
      </c>
      <c r="G20" s="60">
        <v>84</v>
      </c>
      <c r="H20" s="60">
        <v>2</v>
      </c>
      <c r="I20" s="150">
        <v>7303</v>
      </c>
      <c r="J20" s="151">
        <v>974</v>
      </c>
      <c r="K20" s="150">
        <v>14136.5</v>
      </c>
      <c r="L20" s="151">
        <v>1766</v>
      </c>
      <c r="M20" s="150">
        <v>17712.5</v>
      </c>
      <c r="N20" s="151">
        <v>2177</v>
      </c>
      <c r="O20" s="152">
        <f>I20+K20+M20</f>
        <v>39152</v>
      </c>
      <c r="P20" s="153">
        <f>J20+L20+N20</f>
        <v>4917</v>
      </c>
      <c r="Q20" s="149">
        <f>P20/G20</f>
        <v>58.535714285714285</v>
      </c>
      <c r="R20" s="117">
        <f>O20/P20</f>
        <v>7.962578808216392</v>
      </c>
      <c r="S20" s="150">
        <v>134439.5</v>
      </c>
      <c r="T20" s="109">
        <f>IF(S20&lt;&gt;0,-(S20-O20)/S20,"")</f>
        <v>-0.7087760665578197</v>
      </c>
      <c r="U20" s="150">
        <v>260841.5</v>
      </c>
      <c r="V20" s="151">
        <v>34949</v>
      </c>
      <c r="W20" s="125">
        <f>U20/V20</f>
        <v>7.463489656356405</v>
      </c>
      <c r="X20" s="8"/>
      <c r="Y20" s="8"/>
    </row>
    <row r="21" spans="1:24" s="10" customFormat="1" ht="15.75" customHeight="1">
      <c r="A21" s="53">
        <v>17</v>
      </c>
      <c r="B21" s="124" t="s">
        <v>98</v>
      </c>
      <c r="C21" s="58">
        <v>39157</v>
      </c>
      <c r="D21" s="110" t="s">
        <v>13</v>
      </c>
      <c r="E21" s="110" t="s">
        <v>99</v>
      </c>
      <c r="F21" s="60">
        <v>56</v>
      </c>
      <c r="G21" s="60">
        <v>56</v>
      </c>
      <c r="H21" s="60">
        <v>1</v>
      </c>
      <c r="I21" s="145">
        <v>6381</v>
      </c>
      <c r="J21" s="146">
        <v>913</v>
      </c>
      <c r="K21" s="145">
        <v>12756</v>
      </c>
      <c r="L21" s="146">
        <v>1782</v>
      </c>
      <c r="M21" s="145">
        <v>14586.5</v>
      </c>
      <c r="N21" s="146">
        <v>1955</v>
      </c>
      <c r="O21" s="147">
        <f>I21+K21+M21</f>
        <v>33723.5</v>
      </c>
      <c r="P21" s="148">
        <f>J21+L21+N21</f>
        <v>4650</v>
      </c>
      <c r="Q21" s="144">
        <f>IF(O21&lt;&gt;0,P21/G21,"")</f>
        <v>83.03571428571429</v>
      </c>
      <c r="R21" s="116">
        <f>IF(O21&lt;&gt;0,O21/P21,"")</f>
        <v>7.252365591397849</v>
      </c>
      <c r="S21" s="145"/>
      <c r="T21" s="109">
        <f>IF(S21&lt;&gt;0,-(S21-O21)/S21,"")</f>
      </c>
      <c r="U21" s="150">
        <v>33723.5</v>
      </c>
      <c r="V21" s="151">
        <v>4650</v>
      </c>
      <c r="W21" s="125">
        <f>U21/V21</f>
        <v>7.252365591397849</v>
      </c>
      <c r="X21" s="8"/>
    </row>
    <row r="22" spans="1:24" s="10" customFormat="1" ht="15.75" customHeight="1">
      <c r="A22" s="53">
        <v>18</v>
      </c>
      <c r="B22" s="124" t="s">
        <v>69</v>
      </c>
      <c r="C22" s="58">
        <v>39129</v>
      </c>
      <c r="D22" s="110" t="s">
        <v>54</v>
      </c>
      <c r="E22" s="110" t="s">
        <v>54</v>
      </c>
      <c r="F22" s="60">
        <v>43</v>
      </c>
      <c r="G22" s="60">
        <v>39</v>
      </c>
      <c r="H22" s="60">
        <v>5</v>
      </c>
      <c r="I22" s="145">
        <v>6378</v>
      </c>
      <c r="J22" s="146">
        <v>980</v>
      </c>
      <c r="K22" s="145">
        <v>13758.5</v>
      </c>
      <c r="L22" s="146">
        <v>2123</v>
      </c>
      <c r="M22" s="145">
        <v>12852</v>
      </c>
      <c r="N22" s="146">
        <v>1976</v>
      </c>
      <c r="O22" s="147">
        <f>I22+K22+M22</f>
        <v>32988.5</v>
      </c>
      <c r="P22" s="148">
        <f>J22+L22+N22</f>
        <v>5079</v>
      </c>
      <c r="Q22" s="144">
        <f>IF(O22&lt;&gt;0,P22/G22,"")</f>
        <v>130.23076923076923</v>
      </c>
      <c r="R22" s="116">
        <f>IF(O22&lt;&gt;0,O22/P22,"")</f>
        <v>6.495077771214806</v>
      </c>
      <c r="S22" s="145">
        <v>69581</v>
      </c>
      <c r="T22" s="109">
        <f>IF(S22&lt;&gt;0,-(S22-O22)/S22,"")</f>
        <v>-0.525897874419741</v>
      </c>
      <c r="U22" s="150">
        <v>1099604</v>
      </c>
      <c r="V22" s="151">
        <v>129926</v>
      </c>
      <c r="W22" s="125">
        <f>U22/V22</f>
        <v>8.463309884087865</v>
      </c>
      <c r="X22" s="8"/>
    </row>
    <row r="23" spans="1:24" s="10" customFormat="1" ht="15.75" customHeight="1">
      <c r="A23" s="53">
        <v>19</v>
      </c>
      <c r="B23" s="121" t="s">
        <v>115</v>
      </c>
      <c r="C23" s="59">
        <v>39143</v>
      </c>
      <c r="D23" s="154" t="s">
        <v>109</v>
      </c>
      <c r="E23" s="154" t="s">
        <v>116</v>
      </c>
      <c r="F23" s="155">
        <v>91</v>
      </c>
      <c r="G23" s="155">
        <v>68</v>
      </c>
      <c r="H23" s="155">
        <v>3</v>
      </c>
      <c r="I23" s="156">
        <v>4806</v>
      </c>
      <c r="J23" s="149">
        <v>745</v>
      </c>
      <c r="K23" s="156">
        <v>8947.5</v>
      </c>
      <c r="L23" s="149">
        <v>1349</v>
      </c>
      <c r="M23" s="156">
        <v>10049</v>
      </c>
      <c r="N23" s="149">
        <v>1472</v>
      </c>
      <c r="O23" s="157">
        <f>I23+K23+M23</f>
        <v>23802.5</v>
      </c>
      <c r="P23" s="158">
        <f>J23+L23+N23</f>
        <v>3566</v>
      </c>
      <c r="Q23" s="149">
        <f>+P23/G23</f>
        <v>52.44117647058823</v>
      </c>
      <c r="R23" s="117">
        <f>+O23/P23</f>
        <v>6.674845765563656</v>
      </c>
      <c r="S23" s="156">
        <v>96844</v>
      </c>
      <c r="T23" s="109">
        <f>IF(S23&lt;&gt;0,-(S23-O23)/S23,"")</f>
        <v>-0.7542181239932262</v>
      </c>
      <c r="U23" s="156">
        <v>537477</v>
      </c>
      <c r="V23" s="149">
        <v>71006</v>
      </c>
      <c r="W23" s="122">
        <f>U23/V23</f>
        <v>7.569458918964594</v>
      </c>
      <c r="X23" s="8"/>
    </row>
    <row r="24" spans="1:24" s="10" customFormat="1" ht="18">
      <c r="A24" s="53">
        <v>20</v>
      </c>
      <c r="B24" s="167" t="s">
        <v>100</v>
      </c>
      <c r="C24" s="107">
        <v>39150</v>
      </c>
      <c r="D24" s="154" t="s">
        <v>35</v>
      </c>
      <c r="E24" s="154" t="s">
        <v>85</v>
      </c>
      <c r="F24" s="155">
        <v>10</v>
      </c>
      <c r="G24" s="155">
        <v>11</v>
      </c>
      <c r="H24" s="155">
        <v>2</v>
      </c>
      <c r="I24" s="156">
        <v>3778</v>
      </c>
      <c r="J24" s="149">
        <v>380</v>
      </c>
      <c r="K24" s="156">
        <v>9515</v>
      </c>
      <c r="L24" s="149">
        <v>898</v>
      </c>
      <c r="M24" s="156">
        <v>9188</v>
      </c>
      <c r="N24" s="149">
        <v>824</v>
      </c>
      <c r="O24" s="157">
        <f>I24+K24+M24</f>
        <v>22481</v>
      </c>
      <c r="P24" s="158">
        <f>J24+L24+N24</f>
        <v>2102</v>
      </c>
      <c r="Q24" s="149">
        <f>P24/G24</f>
        <v>191.0909090909091</v>
      </c>
      <c r="R24" s="117">
        <f>O24/P24</f>
        <v>10.695052331113226</v>
      </c>
      <c r="S24" s="156">
        <v>53383</v>
      </c>
      <c r="T24" s="109">
        <f>IF(S24&lt;&gt;0,-(S24-O24)/S24,"")</f>
        <v>-0.5788734241237847</v>
      </c>
      <c r="U24" s="156">
        <v>102357</v>
      </c>
      <c r="V24" s="149">
        <v>9881</v>
      </c>
      <c r="W24" s="122">
        <f>U24/V24</f>
        <v>10.358971763991498</v>
      </c>
      <c r="X24" s="8"/>
    </row>
    <row r="25" spans="1:28" s="69" customFormat="1" ht="15">
      <c r="A25" s="70"/>
      <c r="B25" s="201" t="s">
        <v>11</v>
      </c>
      <c r="C25" s="202"/>
      <c r="D25" s="203"/>
      <c r="E25" s="204"/>
      <c r="F25" s="131"/>
      <c r="G25" s="131">
        <f>SUM(G5:G24)</f>
        <v>1189</v>
      </c>
      <c r="H25" s="132"/>
      <c r="I25" s="133"/>
      <c r="J25" s="134"/>
      <c r="K25" s="133"/>
      <c r="L25" s="134"/>
      <c r="M25" s="133"/>
      <c r="N25" s="134"/>
      <c r="O25" s="133">
        <f>SUM(O5:O24)</f>
        <v>4339347.239128884</v>
      </c>
      <c r="P25" s="134">
        <f>SUM(P5:P24)</f>
        <v>497971</v>
      </c>
      <c r="Q25" s="134">
        <f>O25/G25</f>
        <v>3649.577156542375</v>
      </c>
      <c r="R25" s="135">
        <f>O25/P25</f>
        <v>8.71405611798455</v>
      </c>
      <c r="S25" s="133"/>
      <c r="T25" s="136"/>
      <c r="U25" s="133"/>
      <c r="V25" s="134"/>
      <c r="W25" s="135"/>
      <c r="AB25" s="69" t="s">
        <v>46</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187"/>
      <c r="E27" s="188"/>
      <c r="F27" s="188"/>
      <c r="G27" s="188"/>
      <c r="H27" s="34"/>
      <c r="I27" s="35"/>
      <c r="K27" s="35"/>
      <c r="M27" s="35"/>
      <c r="O27" s="36"/>
      <c r="R27" s="37"/>
      <c r="S27" s="197" t="s">
        <v>47</v>
      </c>
      <c r="T27" s="197"/>
      <c r="U27" s="197"/>
      <c r="V27" s="197"/>
      <c r="W27" s="197"/>
      <c r="X27" s="38"/>
    </row>
    <row r="28" spans="1:24" s="33" customFormat="1" ht="18">
      <c r="A28" s="32"/>
      <c r="B28" s="9"/>
      <c r="C28" s="55"/>
      <c r="D28" s="56"/>
      <c r="E28" s="57"/>
      <c r="F28" s="57"/>
      <c r="G28" s="103"/>
      <c r="H28" s="34"/>
      <c r="M28" s="35"/>
      <c r="O28" s="36"/>
      <c r="R28" s="37"/>
      <c r="S28" s="197"/>
      <c r="T28" s="197"/>
      <c r="U28" s="197"/>
      <c r="V28" s="197"/>
      <c r="W28" s="197"/>
      <c r="X28" s="38"/>
    </row>
    <row r="29" spans="1:24" s="33" customFormat="1" ht="18">
      <c r="A29" s="32"/>
      <c r="G29" s="34"/>
      <c r="H29" s="34"/>
      <c r="M29" s="35"/>
      <c r="O29" s="36"/>
      <c r="R29" s="37"/>
      <c r="S29" s="197"/>
      <c r="T29" s="197"/>
      <c r="U29" s="197"/>
      <c r="V29" s="197"/>
      <c r="W29" s="197"/>
      <c r="X29" s="38"/>
    </row>
    <row r="30" spans="1:24" s="33" customFormat="1" ht="18" customHeight="1">
      <c r="A30" s="32"/>
      <c r="C30" s="34"/>
      <c r="E30" s="39"/>
      <c r="F30" s="34"/>
      <c r="G30" s="34"/>
      <c r="H30" s="34"/>
      <c r="I30" s="35"/>
      <c r="K30" s="35"/>
      <c r="M30" s="35"/>
      <c r="O30" s="36"/>
      <c r="S30" s="196" t="s">
        <v>90</v>
      </c>
      <c r="T30" s="196"/>
      <c r="U30" s="196"/>
      <c r="V30" s="196"/>
      <c r="W30" s="196"/>
      <c r="X30" s="38"/>
    </row>
    <row r="31" spans="1:24" s="33" customFormat="1" ht="18.75" customHeight="1">
      <c r="A31" s="32"/>
      <c r="C31" s="34"/>
      <c r="E31" s="39"/>
      <c r="F31" s="34"/>
      <c r="G31" s="34"/>
      <c r="H31" s="34"/>
      <c r="I31" s="35"/>
      <c r="K31" s="35"/>
      <c r="M31" s="35"/>
      <c r="O31" s="36"/>
      <c r="S31" s="196"/>
      <c r="T31" s="196"/>
      <c r="U31" s="196"/>
      <c r="V31" s="196"/>
      <c r="W31" s="196"/>
      <c r="X31" s="38"/>
    </row>
    <row r="32" spans="1:24" s="33" customFormat="1" ht="36" customHeight="1">
      <c r="A32" s="32"/>
      <c r="C32" s="34"/>
      <c r="E32" s="39"/>
      <c r="F32" s="34"/>
      <c r="G32" s="34"/>
      <c r="H32" s="34"/>
      <c r="I32" s="35"/>
      <c r="K32" s="35"/>
      <c r="M32" s="35"/>
      <c r="O32" s="36"/>
      <c r="S32" s="196"/>
      <c r="T32" s="196"/>
      <c r="U32" s="196"/>
      <c r="V32" s="196"/>
      <c r="W32" s="196"/>
      <c r="X32" s="38"/>
    </row>
    <row r="33" spans="1:24" s="33" customFormat="1" ht="30" customHeight="1">
      <c r="A33" s="32"/>
      <c r="C33" s="34"/>
      <c r="E33" s="39"/>
      <c r="F33" s="34"/>
      <c r="G33" s="34"/>
      <c r="H33" s="34"/>
      <c r="I33" s="35"/>
      <c r="K33" s="35"/>
      <c r="M33" s="35"/>
      <c r="O33" s="36"/>
      <c r="P33" s="193" t="s">
        <v>56</v>
      </c>
      <c r="Q33" s="194"/>
      <c r="R33" s="194"/>
      <c r="S33" s="194"/>
      <c r="T33" s="194"/>
      <c r="U33" s="194"/>
      <c r="V33" s="194"/>
      <c r="W33" s="194"/>
      <c r="X33" s="38"/>
    </row>
    <row r="34" spans="1:24" s="33" customFormat="1" ht="30" customHeight="1">
      <c r="A34" s="32"/>
      <c r="C34" s="34"/>
      <c r="E34" s="39"/>
      <c r="F34" s="34"/>
      <c r="G34" s="34"/>
      <c r="H34" s="34"/>
      <c r="I34" s="35"/>
      <c r="K34" s="35"/>
      <c r="M34" s="35"/>
      <c r="O34" s="36"/>
      <c r="P34" s="194"/>
      <c r="Q34" s="194"/>
      <c r="R34" s="194"/>
      <c r="S34" s="194"/>
      <c r="T34" s="194"/>
      <c r="U34" s="194"/>
      <c r="V34" s="194"/>
      <c r="W34" s="194"/>
      <c r="X34" s="38"/>
    </row>
    <row r="35" spans="1:24" s="33" customFormat="1" ht="30" customHeight="1">
      <c r="A35" s="32"/>
      <c r="C35" s="34"/>
      <c r="E35" s="39"/>
      <c r="F35" s="34"/>
      <c r="G35" s="34"/>
      <c r="H35" s="34"/>
      <c r="I35" s="35"/>
      <c r="K35" s="35"/>
      <c r="M35" s="35"/>
      <c r="O35" s="36"/>
      <c r="P35" s="194"/>
      <c r="Q35" s="194"/>
      <c r="R35" s="194"/>
      <c r="S35" s="194"/>
      <c r="T35" s="194"/>
      <c r="U35" s="194"/>
      <c r="V35" s="194"/>
      <c r="W35" s="194"/>
      <c r="X35" s="38"/>
    </row>
    <row r="36" spans="1:24" s="33" customFormat="1" ht="30" customHeight="1">
      <c r="A36" s="32"/>
      <c r="C36" s="34"/>
      <c r="E36" s="39"/>
      <c r="F36" s="34"/>
      <c r="G36" s="34"/>
      <c r="H36" s="34"/>
      <c r="I36" s="35"/>
      <c r="K36" s="35"/>
      <c r="M36" s="35"/>
      <c r="O36" s="36"/>
      <c r="P36" s="194"/>
      <c r="Q36" s="194"/>
      <c r="R36" s="194"/>
      <c r="S36" s="194"/>
      <c r="T36" s="194"/>
      <c r="U36" s="194"/>
      <c r="V36" s="194"/>
      <c r="W36" s="194"/>
      <c r="X36" s="38"/>
    </row>
    <row r="37" spans="1:24" s="33" customFormat="1" ht="30" customHeight="1">
      <c r="A37" s="32"/>
      <c r="C37" s="34"/>
      <c r="E37" s="39"/>
      <c r="F37" s="34"/>
      <c r="G37" s="34"/>
      <c r="H37" s="34"/>
      <c r="I37" s="35"/>
      <c r="K37" s="35"/>
      <c r="M37" s="35"/>
      <c r="O37" s="36"/>
      <c r="P37" s="194"/>
      <c r="Q37" s="194"/>
      <c r="R37" s="194"/>
      <c r="S37" s="194"/>
      <c r="T37" s="194"/>
      <c r="U37" s="194"/>
      <c r="V37" s="194"/>
      <c r="W37" s="194"/>
      <c r="X37" s="38"/>
    </row>
    <row r="38" spans="1:24" s="33" customFormat="1" ht="30" customHeight="1">
      <c r="A38" s="32"/>
      <c r="C38" s="34"/>
      <c r="E38" s="39"/>
      <c r="F38" s="34"/>
      <c r="G38" s="5"/>
      <c r="H38" s="5"/>
      <c r="I38" s="12"/>
      <c r="J38" s="3"/>
      <c r="K38" s="12"/>
      <c r="L38" s="3"/>
      <c r="M38" s="12"/>
      <c r="N38" s="3"/>
      <c r="O38" s="36"/>
      <c r="P38" s="194"/>
      <c r="Q38" s="194"/>
      <c r="R38" s="194"/>
      <c r="S38" s="194"/>
      <c r="T38" s="194"/>
      <c r="U38" s="194"/>
      <c r="V38" s="194"/>
      <c r="W38" s="194"/>
      <c r="X38" s="38"/>
    </row>
    <row r="39" spans="1:24" s="33" customFormat="1" ht="33" customHeight="1">
      <c r="A39" s="32"/>
      <c r="C39" s="34"/>
      <c r="E39" s="39"/>
      <c r="F39" s="34"/>
      <c r="G39" s="5"/>
      <c r="H39" s="5"/>
      <c r="I39" s="12"/>
      <c r="J39" s="3"/>
      <c r="K39" s="12"/>
      <c r="L39" s="3"/>
      <c r="M39" s="12"/>
      <c r="N39" s="3"/>
      <c r="O39" s="36"/>
      <c r="P39" s="195" t="s">
        <v>9</v>
      </c>
      <c r="Q39" s="194"/>
      <c r="R39" s="194"/>
      <c r="S39" s="194"/>
      <c r="T39" s="194"/>
      <c r="U39" s="194"/>
      <c r="V39" s="194"/>
      <c r="W39" s="194"/>
      <c r="X39" s="38"/>
    </row>
    <row r="40" spans="1:24" s="33" customFormat="1" ht="33" customHeight="1">
      <c r="A40" s="32"/>
      <c r="C40" s="34"/>
      <c r="E40" s="39"/>
      <c r="F40" s="34"/>
      <c r="G40" s="5"/>
      <c r="H40" s="5"/>
      <c r="I40" s="12"/>
      <c r="J40" s="3"/>
      <c r="K40" s="12"/>
      <c r="L40" s="3"/>
      <c r="M40" s="12"/>
      <c r="N40" s="3"/>
      <c r="O40" s="36"/>
      <c r="P40" s="194"/>
      <c r="Q40" s="194"/>
      <c r="R40" s="194"/>
      <c r="S40" s="194"/>
      <c r="T40" s="194"/>
      <c r="U40" s="194"/>
      <c r="V40" s="194"/>
      <c r="W40" s="194"/>
      <c r="X40" s="38"/>
    </row>
    <row r="41" spans="1:24" s="33" customFormat="1" ht="33" customHeight="1">
      <c r="A41" s="32"/>
      <c r="C41" s="34"/>
      <c r="E41" s="39"/>
      <c r="F41" s="34"/>
      <c r="G41" s="5"/>
      <c r="H41" s="5"/>
      <c r="I41" s="12"/>
      <c r="J41" s="3"/>
      <c r="K41" s="12"/>
      <c r="L41" s="3"/>
      <c r="M41" s="12"/>
      <c r="N41" s="3"/>
      <c r="O41" s="36"/>
      <c r="P41" s="194"/>
      <c r="Q41" s="194"/>
      <c r="R41" s="194"/>
      <c r="S41" s="194"/>
      <c r="T41" s="194"/>
      <c r="U41" s="194"/>
      <c r="V41" s="194"/>
      <c r="W41" s="194"/>
      <c r="X41" s="38"/>
    </row>
    <row r="42" spans="1:24" s="33" customFormat="1" ht="33" customHeight="1">
      <c r="A42" s="32"/>
      <c r="C42" s="34"/>
      <c r="E42" s="39"/>
      <c r="F42" s="34"/>
      <c r="G42" s="5"/>
      <c r="H42" s="5"/>
      <c r="I42" s="12"/>
      <c r="J42" s="3"/>
      <c r="K42" s="12"/>
      <c r="L42" s="3"/>
      <c r="M42" s="12"/>
      <c r="N42" s="3"/>
      <c r="O42" s="36"/>
      <c r="P42" s="194"/>
      <c r="Q42" s="194"/>
      <c r="R42" s="194"/>
      <c r="S42" s="194"/>
      <c r="T42" s="194"/>
      <c r="U42" s="194"/>
      <c r="V42" s="194"/>
      <c r="W42" s="194"/>
      <c r="X42" s="38"/>
    </row>
    <row r="43" spans="1:24" s="33" customFormat="1" ht="33" customHeight="1">
      <c r="A43" s="32"/>
      <c r="C43" s="34"/>
      <c r="E43" s="39"/>
      <c r="F43" s="34"/>
      <c r="G43" s="5"/>
      <c r="H43" s="5"/>
      <c r="I43" s="12"/>
      <c r="J43" s="3"/>
      <c r="K43" s="12"/>
      <c r="L43" s="3"/>
      <c r="M43" s="12"/>
      <c r="N43" s="3"/>
      <c r="O43" s="36"/>
      <c r="P43" s="194"/>
      <c r="Q43" s="194"/>
      <c r="R43" s="194"/>
      <c r="S43" s="194"/>
      <c r="T43" s="194"/>
      <c r="U43" s="194"/>
      <c r="V43" s="194"/>
      <c r="W43" s="194"/>
      <c r="X43" s="38"/>
    </row>
    <row r="44" spans="16:23" ht="33" customHeight="1">
      <c r="P44" s="194"/>
      <c r="Q44" s="194"/>
      <c r="R44" s="194"/>
      <c r="S44" s="194"/>
      <c r="T44" s="194"/>
      <c r="U44" s="194"/>
      <c r="V44" s="194"/>
      <c r="W44" s="194"/>
    </row>
    <row r="45" spans="16:23" ht="33" customHeight="1">
      <c r="P45" s="194"/>
      <c r="Q45" s="194"/>
      <c r="R45" s="194"/>
      <c r="S45" s="194"/>
      <c r="T45" s="194"/>
      <c r="U45" s="194"/>
      <c r="V45" s="194"/>
      <c r="W45" s="194"/>
    </row>
  </sheetData>
  <mergeCells count="21">
    <mergeCell ref="M3:N3"/>
    <mergeCell ref="K3:L3"/>
    <mergeCell ref="I3:J3"/>
    <mergeCell ref="D3:D4"/>
    <mergeCell ref="E3:E4"/>
    <mergeCell ref="F3:F4"/>
    <mergeCell ref="A2:W2"/>
    <mergeCell ref="B3:B4"/>
    <mergeCell ref="C3:C4"/>
    <mergeCell ref="B25:C25"/>
    <mergeCell ref="D25:E25"/>
    <mergeCell ref="O3:R3"/>
    <mergeCell ref="S3:T3"/>
    <mergeCell ref="U3:W3"/>
    <mergeCell ref="H3:H4"/>
    <mergeCell ref="G3:G4"/>
    <mergeCell ref="P39:W45"/>
    <mergeCell ref="D27:G27"/>
    <mergeCell ref="S27:W29"/>
    <mergeCell ref="S30:W32"/>
    <mergeCell ref="P33:W38"/>
  </mergeCells>
  <printOptions/>
  <pageMargins left="0.67" right="0.46" top="0.82" bottom="0.39" header="0.5" footer="0.32"/>
  <pageSetup orientation="portrait" paperSize="9" scale="70" r:id="rId2"/>
  <ignoredErrors>
    <ignoredError sqref="W5:W18" unlockedFormula="1"/>
    <ignoredError sqref="O1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2007-03-13T10:06:04Z</cp:lastPrinted>
  <dcterms:created xsi:type="dcterms:W3CDTF">2006-03-15T09:07:04Z</dcterms:created>
  <dcterms:modified xsi:type="dcterms:W3CDTF">2007-03-19T16:25:41Z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