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50" windowHeight="8820" activeTab="0"/>
  </bookViews>
  <sheets>
    <sheet name="Bir Film Haftalık" sheetId="1" r:id="rId1"/>
  </sheets>
  <definedNames>
    <definedName name="_xlnm.Print_Area" localSheetId="0">'Bir Film Haftalık'!$A$1:$L$20</definedName>
  </definedNames>
  <calcPr fullCalcOnLoad="1"/>
</workbook>
</file>

<file path=xl/sharedStrings.xml><?xml version="1.0" encoding="utf-8"?>
<sst xmlns="http://schemas.openxmlformats.org/spreadsheetml/2006/main" count="45" uniqueCount="39">
  <si>
    <t>FİLM</t>
  </si>
  <si>
    <t>ŞİRKET</t>
  </si>
  <si>
    <t>VİZYON
TARİHİ</t>
  </si>
  <si>
    <t>HAFTA</t>
  </si>
  <si>
    <t>SALON</t>
  </si>
  <si>
    <t>SEYİRCİ</t>
  </si>
  <si>
    <t>TOPLAM</t>
  </si>
  <si>
    <t>HAFTALIK SEYİRCİ VE HASILAT RAPORU</t>
  </si>
  <si>
    <t>Kimden:</t>
  </si>
  <si>
    <t>Hafta:</t>
  </si>
  <si>
    <t>HASILAT
(YTL)</t>
  </si>
  <si>
    <t>Kemal URAL</t>
  </si>
  <si>
    <t>KOPYA ADEDİ</t>
  </si>
  <si>
    <t>PATHE</t>
  </si>
  <si>
    <t>WIND THAT SHAKES THE BARLEY, THE</t>
  </si>
  <si>
    <t>BU HAFTA</t>
  </si>
  <si>
    <t>-</t>
  </si>
  <si>
    <t>ORT. BİLET (YTL)</t>
  </si>
  <si>
    <t>SALON BAŞINA SEY.</t>
  </si>
  <si>
    <t>SHI GAN (TIME)</t>
  </si>
  <si>
    <t>CINECLICK</t>
  </si>
  <si>
    <t>MARS PROD.</t>
  </si>
  <si>
    <t>EVERYONE'S HERO</t>
  </si>
  <si>
    <t>TİGLON</t>
  </si>
  <si>
    <t>LİMON</t>
  </si>
  <si>
    <t>MISTRESS OF SPICES</t>
  </si>
  <si>
    <t>BOSS OF IT ALL, THE</t>
  </si>
  <si>
    <t>TRUST</t>
  </si>
  <si>
    <t>12:08 EAST OF BUCHAREST</t>
  </si>
  <si>
    <t>2007 / 08</t>
  </si>
  <si>
    <t>16 - 22 Şubat 2007</t>
  </si>
  <si>
    <t>SEX &amp; PHILOSOPHY</t>
  </si>
  <si>
    <t>WILD BUNCH</t>
  </si>
  <si>
    <t>SEPTEMBER 11</t>
  </si>
  <si>
    <t>QUINCEANERA</t>
  </si>
  <si>
    <t>CELLULOID D.</t>
  </si>
  <si>
    <t>TEXAS CHAINSAW MASSACRE, THE</t>
  </si>
  <si>
    <t>CINEMEDYA</t>
  </si>
  <si>
    <t>QUEEN, THE</t>
  </si>
</sst>
</file>

<file path=xl/styles.xml><?xml version="1.0" encoding="utf-8"?>
<styleSheet xmlns="http://schemas.openxmlformats.org/spreadsheetml/2006/main">
  <numFmts count="3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[$-41F]dd\ mmmm\ yyyy\ dddd"/>
    <numFmt numFmtId="173" formatCode="dd/mm/yy;@"/>
    <numFmt numFmtId="174" formatCode="_-* #,##0;\-* #,##0.00\ _T_L_-;_-* &quot;-&quot;??\ _T_L_-;_-@_-"/>
    <numFmt numFmtId="175" formatCode="#,##0\ \ _-"/>
    <numFmt numFmtId="176" formatCode="#,##0_-"/>
    <numFmt numFmtId="177" formatCode="#,##0\ \-"/>
    <numFmt numFmtId="178" formatCode="#,##0.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dd/mm/yy"/>
    <numFmt numFmtId="184" formatCode="_(* #,##0_);_(* \(#,##0\);_(* &quot;-&quot;??_);_(@_)"/>
    <numFmt numFmtId="185" formatCode="#,##0.00\ \ "/>
    <numFmt numFmtId="186" formatCode="#,##0\ "/>
    <numFmt numFmtId="187" formatCode="0.00\ "/>
  </numFmts>
  <fonts count="23">
    <font>
      <sz val="10"/>
      <name val="Arial"/>
      <family val="0"/>
    </font>
    <font>
      <sz val="8"/>
      <name val="Arial"/>
      <family val="0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8"/>
      <color indexed="33"/>
      <name val="Arial"/>
      <family val="2"/>
    </font>
    <font>
      <sz val="12"/>
      <name val="Verdana"/>
      <family val="2"/>
    </font>
    <font>
      <b/>
      <sz val="11"/>
      <name val="Arial Black"/>
      <family val="2"/>
    </font>
    <font>
      <b/>
      <sz val="13"/>
      <color indexed="13"/>
      <name val="Verdana"/>
      <family val="2"/>
    </font>
    <font>
      <b/>
      <sz val="12"/>
      <color indexed="10"/>
      <name val="Arial"/>
      <family val="2"/>
    </font>
    <font>
      <b/>
      <sz val="10"/>
      <name val="Arial Black"/>
      <family val="2"/>
    </font>
    <font>
      <b/>
      <sz val="13"/>
      <color indexed="12"/>
      <name val="Bodoni BT"/>
      <family val="1"/>
    </font>
    <font>
      <b/>
      <sz val="13"/>
      <name val="Franklin Gothic Medium"/>
      <family val="2"/>
    </font>
    <font>
      <b/>
      <sz val="12"/>
      <name val="Arial"/>
      <family val="2"/>
    </font>
    <font>
      <b/>
      <sz val="12"/>
      <color indexed="10"/>
      <name val="Verdana"/>
      <family val="2"/>
    </font>
    <font>
      <sz val="10"/>
      <name val="Verdana"/>
      <family val="2"/>
    </font>
    <font>
      <sz val="21"/>
      <name val="Arial"/>
      <family val="2"/>
    </font>
    <font>
      <b/>
      <sz val="13"/>
      <name val="Bodoni BT"/>
      <family val="1"/>
    </font>
    <font>
      <b/>
      <sz val="28"/>
      <color indexed="18"/>
      <name val="Arial"/>
      <family val="2"/>
    </font>
    <font>
      <b/>
      <sz val="10"/>
      <name val="Arial"/>
      <family val="0"/>
    </font>
    <font>
      <b/>
      <sz val="10"/>
      <color indexed="10"/>
      <name val="Verdana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6" fillId="0" borderId="1" xfId="0" applyNumberFormat="1" applyFont="1" applyFill="1" applyBorder="1" applyAlignment="1">
      <alignment vertical="center"/>
    </xf>
    <xf numFmtId="49" fontId="6" fillId="0" borderId="1" xfId="0" applyNumberFormat="1" applyFont="1" applyFill="1" applyBorder="1" applyAlignment="1">
      <alignment horizontal="center" vertical="center"/>
    </xf>
    <xf numFmtId="173" fontId="6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 wrapText="1"/>
    </xf>
    <xf numFmtId="176" fontId="9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11" fillId="3" borderId="4" xfId="0" applyFont="1" applyFill="1" applyBorder="1" applyAlignment="1">
      <alignment horizontal="right" vertical="center"/>
    </xf>
    <xf numFmtId="49" fontId="6" fillId="0" borderId="0" xfId="0" applyNumberFormat="1" applyFont="1" applyFill="1" applyBorder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173" fontId="6" fillId="0" borderId="0" xfId="0" applyNumberFormat="1" applyFont="1" applyFill="1" applyBorder="1" applyAlignment="1">
      <alignment horizontal="center" vertical="center"/>
    </xf>
    <xf numFmtId="3" fontId="6" fillId="0" borderId="0" xfId="0" applyNumberFormat="1" applyFont="1" applyFill="1" applyBorder="1" applyAlignment="1">
      <alignment horizontal="center" vertical="center"/>
    </xf>
    <xf numFmtId="176" fontId="6" fillId="0" borderId="0" xfId="0" applyNumberFormat="1" applyFont="1" applyFill="1" applyBorder="1" applyAlignment="1">
      <alignment horizontal="right" vertical="center"/>
    </xf>
    <xf numFmtId="4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center"/>
    </xf>
    <xf numFmtId="176" fontId="13" fillId="0" borderId="0" xfId="0" applyNumberFormat="1" applyFont="1" applyFill="1" applyAlignment="1">
      <alignment horizontal="center" vertical="center"/>
    </xf>
    <xf numFmtId="176" fontId="14" fillId="0" borderId="0" xfId="0" applyNumberFormat="1" applyFont="1" applyFill="1" applyAlignment="1">
      <alignment vertical="center"/>
    </xf>
    <xf numFmtId="0" fontId="15" fillId="0" borderId="0" xfId="0" applyFont="1" applyAlignment="1">
      <alignment vertical="center"/>
    </xf>
    <xf numFmtId="0" fontId="16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8" fillId="3" borderId="0" xfId="0" applyFont="1" applyFill="1" applyAlignment="1">
      <alignment horizontal="center" vertical="center"/>
    </xf>
    <xf numFmtId="0" fontId="11" fillId="3" borderId="5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center" vertical="center"/>
    </xf>
    <xf numFmtId="4" fontId="8" fillId="4" borderId="0" xfId="0" applyNumberFormat="1" applyFont="1" applyFill="1" applyBorder="1" applyAlignment="1">
      <alignment horizontal="right" vertical="center"/>
    </xf>
    <xf numFmtId="3" fontId="8" fillId="4" borderId="6" xfId="0" applyNumberFormat="1" applyFont="1" applyFill="1" applyBorder="1" applyAlignment="1">
      <alignment horizontal="right" vertical="center"/>
    </xf>
    <xf numFmtId="4" fontId="8" fillId="4" borderId="7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3" fontId="6" fillId="5" borderId="9" xfId="0" applyNumberFormat="1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3" fontId="6" fillId="0" borderId="10" xfId="0" applyNumberFormat="1" applyFont="1" applyFill="1" applyBorder="1" applyAlignment="1">
      <alignment horizontal="center" vertical="center"/>
    </xf>
    <xf numFmtId="176" fontId="6" fillId="0" borderId="10" xfId="0" applyNumberFormat="1" applyFont="1" applyFill="1" applyBorder="1" applyAlignment="1">
      <alignment horizontal="right" vertical="center"/>
    </xf>
    <xf numFmtId="4" fontId="6" fillId="0" borderId="10" xfId="0" applyNumberFormat="1" applyFont="1" applyFill="1" applyBorder="1" applyAlignment="1">
      <alignment horizontal="right" vertical="center"/>
    </xf>
    <xf numFmtId="176" fontId="6" fillId="6" borderId="10" xfId="0" applyNumberFormat="1" applyFont="1" applyFill="1" applyBorder="1" applyAlignment="1">
      <alignment horizontal="right" vertical="center"/>
    </xf>
    <xf numFmtId="176" fontId="6" fillId="0" borderId="11" xfId="0" applyNumberFormat="1" applyFont="1" applyFill="1" applyBorder="1" applyAlignment="1">
      <alignment horizontal="right" vertical="center"/>
    </xf>
    <xf numFmtId="4" fontId="6" fillId="6" borderId="12" xfId="0" applyNumberFormat="1" applyFont="1" applyFill="1" applyBorder="1" applyAlignment="1">
      <alignment horizontal="right" vertical="center"/>
    </xf>
    <xf numFmtId="4" fontId="6" fillId="5" borderId="13" xfId="0" applyNumberFormat="1" applyFont="1" applyFill="1" applyBorder="1" applyAlignment="1">
      <alignment horizontal="right" vertical="center"/>
    </xf>
    <xf numFmtId="3" fontId="6" fillId="0" borderId="11" xfId="0" applyNumberFormat="1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vertical="center"/>
    </xf>
    <xf numFmtId="3" fontId="6" fillId="0" borderId="5" xfId="0" applyNumberFormat="1" applyFont="1" applyFill="1" applyBorder="1" applyAlignment="1">
      <alignment horizontal="center" vertical="center"/>
    </xf>
    <xf numFmtId="3" fontId="6" fillId="0" borderId="14" xfId="0" applyNumberFormat="1" applyFont="1" applyFill="1" applyBorder="1" applyAlignment="1">
      <alignment horizontal="center" vertical="center"/>
    </xf>
    <xf numFmtId="176" fontId="6" fillId="0" borderId="14" xfId="0" applyNumberFormat="1" applyFont="1" applyFill="1" applyBorder="1" applyAlignment="1">
      <alignment horizontal="right" vertical="center"/>
    </xf>
    <xf numFmtId="4" fontId="6" fillId="0" borderId="14" xfId="0" applyNumberFormat="1" applyFont="1" applyFill="1" applyBorder="1" applyAlignment="1">
      <alignment horizontal="right" vertical="center"/>
    </xf>
    <xf numFmtId="176" fontId="6" fillId="6" borderId="14" xfId="0" applyNumberFormat="1" applyFont="1" applyFill="1" applyBorder="1" applyAlignment="1">
      <alignment horizontal="right" vertical="center"/>
    </xf>
    <xf numFmtId="4" fontId="6" fillId="6" borderId="15" xfId="0" applyNumberFormat="1" applyFont="1" applyFill="1" applyBorder="1" applyAlignment="1">
      <alignment horizontal="right" vertical="center"/>
    </xf>
    <xf numFmtId="176" fontId="6" fillId="0" borderId="5" xfId="0" applyNumberFormat="1" applyFont="1" applyFill="1" applyBorder="1" applyAlignment="1">
      <alignment horizontal="right" vertical="center"/>
    </xf>
    <xf numFmtId="3" fontId="8" fillId="4" borderId="0" xfId="0" applyNumberFormat="1" applyFont="1" applyFill="1" applyBorder="1" applyAlignment="1">
      <alignment horizontal="right" vertical="center"/>
    </xf>
    <xf numFmtId="4" fontId="6" fillId="5" borderId="16" xfId="0" applyNumberFormat="1" applyFont="1" applyFill="1" applyBorder="1" applyAlignment="1">
      <alignment horizontal="right" vertical="center"/>
    </xf>
    <xf numFmtId="0" fontId="7" fillId="2" borderId="4" xfId="0" applyFont="1" applyFill="1" applyBorder="1" applyAlignment="1">
      <alignment horizontal="center" vertical="center" wrapText="1"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8" fillId="4" borderId="0" xfId="0" applyFont="1" applyFill="1" applyBorder="1" applyAlignment="1">
      <alignment horizontal="right" vertical="center"/>
    </xf>
    <xf numFmtId="0" fontId="18" fillId="3" borderId="0" xfId="0" applyFont="1" applyFill="1" applyAlignment="1">
      <alignment horizontal="center" vertical="center"/>
    </xf>
    <xf numFmtId="0" fontId="12" fillId="3" borderId="17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14" xfId="0" applyFont="1" applyFill="1" applyBorder="1" applyAlignment="1">
      <alignment horizontal="center" vertical="center"/>
    </xf>
    <xf numFmtId="0" fontId="12" fillId="3" borderId="15" xfId="0" applyFont="1" applyFill="1" applyBorder="1" applyAlignment="1">
      <alignment horizontal="center" vertical="center"/>
    </xf>
    <xf numFmtId="0" fontId="12" fillId="3" borderId="11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12" fillId="3" borderId="12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Followed Hyperlink" xfId="17"/>
    <cellStyle name="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0</xdr:rowOff>
    </xdr:from>
    <xdr:to>
      <xdr:col>11</xdr:col>
      <xdr:colOff>942975</xdr:colOff>
      <xdr:row>4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23875" y="790575"/>
          <a:ext cx="11982450" cy="0"/>
        </a:xfrm>
        <a:prstGeom prst="rect">
          <a:avLst/>
        </a:prstGeom>
        <a:solidFill>
          <a:srgbClr val="FFFFFF"/>
        </a:solidFill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228600</xdr:colOff>
      <xdr:row>4</xdr:row>
      <xdr:rowOff>0</xdr:rowOff>
    </xdr:from>
    <xdr:to>
      <xdr:col>9</xdr:col>
      <xdr:colOff>819150</xdr:colOff>
      <xdr:row>4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381500" y="790575"/>
          <a:ext cx="5895975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HAFTALIK SEYİRCİ VE HASILAT RAPORU</a:t>
          </a:r>
        </a:p>
      </xdr:txBody>
    </xdr:sp>
    <xdr:clientData/>
  </xdr:twoCellAnchor>
  <xdr:twoCellAnchor>
    <xdr:from>
      <xdr:col>8</xdr:col>
      <xdr:colOff>876300</xdr:colOff>
      <xdr:row>4</xdr:row>
      <xdr:rowOff>0</xdr:rowOff>
    </xdr:from>
    <xdr:to>
      <xdr:col>11</xdr:col>
      <xdr:colOff>914400</xdr:colOff>
      <xdr:row>4</xdr:row>
      <xdr:rowOff>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9448800" y="790575"/>
          <a:ext cx="3028950" cy="0"/>
        </a:xfrm>
        <a:prstGeom prst="rect">
          <a:avLst/>
        </a:prstGeom>
        <a:noFill/>
        <a:ln w="38100" cmpd="dbl">
          <a:noFill/>
        </a:ln>
      </xdr:spPr>
      <xdr:txBody>
        <a:bodyPr vertOverflow="clip" wrap="square" anchor="ctr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Hafta: 22
28 Mayıs - 04 Haziran 2004
Kimden: 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Kemal URAL</a:t>
          </a:r>
        </a:p>
      </xdr:txBody>
    </xdr:sp>
    <xdr:clientData/>
  </xdr:twoCellAnchor>
  <xdr:twoCellAnchor editAs="oneCell">
    <xdr:from>
      <xdr:col>1</xdr:col>
      <xdr:colOff>695325</xdr:colOff>
      <xdr:row>1</xdr:row>
      <xdr:rowOff>76200</xdr:rowOff>
    </xdr:from>
    <xdr:to>
      <xdr:col>1</xdr:col>
      <xdr:colOff>1495425</xdr:colOff>
      <xdr:row>4</xdr:row>
      <xdr:rowOff>19050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14425" y="180975"/>
          <a:ext cx="80010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0"/>
  <sheetViews>
    <sheetView showGridLines="0" tabSelected="1" zoomScale="75" zoomScaleNormal="75" workbookViewId="0" topLeftCell="A1">
      <selection activeCell="A1" sqref="A1"/>
    </sheetView>
  </sheetViews>
  <sheetFormatPr defaultColWidth="9.140625" defaultRowHeight="12.75"/>
  <cols>
    <col min="1" max="1" width="6.28125" style="8" bestFit="1" customWidth="1"/>
    <col min="2" max="2" width="56.00390625" style="9" bestFit="1" customWidth="1"/>
    <col min="3" max="3" width="12.57421875" style="9" bestFit="1" customWidth="1"/>
    <col min="4" max="4" width="22.8515625" style="9" bestFit="1" customWidth="1"/>
    <col min="5" max="5" width="10.7109375" style="9" bestFit="1" customWidth="1"/>
    <col min="6" max="6" width="1.28515625" style="9" customWidth="1"/>
    <col min="7" max="8" width="9.421875" style="9" bestFit="1" customWidth="1"/>
    <col min="9" max="9" width="13.28125" style="9" bestFit="1" customWidth="1"/>
    <col min="10" max="10" width="17.421875" style="9" bestFit="1" customWidth="1"/>
    <col min="11" max="11" width="14.140625" style="9" customWidth="1"/>
    <col min="12" max="12" width="14.421875" style="9" customWidth="1"/>
    <col min="13" max="13" width="1.28515625" style="9" customWidth="1"/>
    <col min="14" max="14" width="13.28125" style="10" bestFit="1" customWidth="1"/>
    <col min="15" max="15" width="15.7109375" style="10" customWidth="1"/>
    <col min="16" max="16" width="10.57421875" style="10" customWidth="1"/>
    <col min="17" max="17" width="4.00390625" style="39" customWidth="1"/>
    <col min="18" max="16384" width="9.140625" style="10" customWidth="1"/>
  </cols>
  <sheetData>
    <row r="1" spans="1:13" ht="8.25" customHeight="1" thickBo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</row>
    <row r="2" spans="1:16" ht="18" customHeight="1">
      <c r="A2" s="20"/>
      <c r="B2" s="69" t="s">
        <v>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29"/>
      <c r="N2" s="12" t="s">
        <v>9</v>
      </c>
      <c r="O2" s="70" t="s">
        <v>29</v>
      </c>
      <c r="P2" s="71"/>
    </row>
    <row r="3" spans="1:16" ht="18" customHeight="1">
      <c r="A3" s="20"/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29"/>
      <c r="N3" s="74" t="s">
        <v>30</v>
      </c>
      <c r="O3" s="75"/>
      <c r="P3" s="76"/>
    </row>
    <row r="4" spans="1:16" ht="18" customHeight="1" thickBot="1">
      <c r="A4" s="20"/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29"/>
      <c r="N4" s="30" t="s">
        <v>8</v>
      </c>
      <c r="O4" s="72" t="s">
        <v>11</v>
      </c>
      <c r="P4" s="73"/>
    </row>
    <row r="5" spans="1:13" ht="6" customHeight="1" thickBot="1">
      <c r="A5" s="20"/>
      <c r="B5" s="21"/>
      <c r="C5" s="25"/>
      <c r="D5" s="25"/>
      <c r="E5" s="25"/>
      <c r="F5" s="25"/>
      <c r="G5" s="25"/>
      <c r="H5" s="25"/>
      <c r="I5" s="25"/>
      <c r="J5" s="26"/>
      <c r="K5" s="27"/>
      <c r="L5" s="28"/>
      <c r="M5" s="28"/>
    </row>
    <row r="6" spans="1:16" ht="17.25" customHeight="1" thickBot="1">
      <c r="A6" s="20"/>
      <c r="B6" s="19"/>
      <c r="C6" s="19"/>
      <c r="D6" s="19"/>
      <c r="E6" s="19"/>
      <c r="F6" s="19"/>
      <c r="G6" s="65" t="s">
        <v>15</v>
      </c>
      <c r="H6" s="77"/>
      <c r="I6" s="77"/>
      <c r="J6" s="77"/>
      <c r="K6" s="77"/>
      <c r="L6" s="78"/>
      <c r="M6" s="36"/>
      <c r="N6" s="65" t="s">
        <v>6</v>
      </c>
      <c r="O6" s="66"/>
      <c r="P6" s="67"/>
    </row>
    <row r="7" spans="1:17" s="11" customFormat="1" ht="57.75" customHeight="1" thickBot="1">
      <c r="A7" s="22"/>
      <c r="B7" s="5" t="s">
        <v>0</v>
      </c>
      <c r="C7" s="7" t="s">
        <v>2</v>
      </c>
      <c r="D7" s="6" t="s">
        <v>1</v>
      </c>
      <c r="E7" s="7" t="s">
        <v>12</v>
      </c>
      <c r="F7" s="37"/>
      <c r="G7" s="51" t="s">
        <v>4</v>
      </c>
      <c r="H7" s="49" t="s">
        <v>3</v>
      </c>
      <c r="I7" s="50" t="s">
        <v>5</v>
      </c>
      <c r="J7" s="50" t="s">
        <v>10</v>
      </c>
      <c r="K7" s="50" t="s">
        <v>18</v>
      </c>
      <c r="L7" s="52" t="s">
        <v>17</v>
      </c>
      <c r="M7" s="54"/>
      <c r="N7" s="53" t="s">
        <v>5</v>
      </c>
      <c r="O7" s="50" t="s">
        <v>10</v>
      </c>
      <c r="P7" s="52" t="s">
        <v>17</v>
      </c>
      <c r="Q7" s="39"/>
    </row>
    <row r="8" spans="1:17" s="24" customFormat="1" ht="24.75" customHeight="1">
      <c r="A8" s="23">
        <v>1</v>
      </c>
      <c r="B8" s="55" t="s">
        <v>22</v>
      </c>
      <c r="C8" s="3">
        <v>39094</v>
      </c>
      <c r="D8" s="2" t="s">
        <v>23</v>
      </c>
      <c r="E8" s="4">
        <v>42</v>
      </c>
      <c r="F8" s="38"/>
      <c r="G8" s="48">
        <v>30</v>
      </c>
      <c r="H8" s="41">
        <v>6</v>
      </c>
      <c r="I8" s="42">
        <v>2713</v>
      </c>
      <c r="J8" s="43">
        <v>13689.5</v>
      </c>
      <c r="K8" s="44">
        <f>I8/G8</f>
        <v>90.43333333333334</v>
      </c>
      <c r="L8" s="46">
        <f>J8/I8</f>
        <v>5.04589015849613</v>
      </c>
      <c r="M8" s="47"/>
      <c r="N8" s="45">
        <f>13983+14934+8576+5091+3923+2713</f>
        <v>49220</v>
      </c>
      <c r="O8" s="43">
        <f>116992.5+114120.5+59552+32990+22575.5+13689.5</f>
        <v>359920</v>
      </c>
      <c r="P8" s="46">
        <f aca="true" t="shared" si="0" ref="P8:P17">O8/N8</f>
        <v>7.312474603819585</v>
      </c>
      <c r="Q8" s="40"/>
    </row>
    <row r="9" spans="1:17" s="24" customFormat="1" ht="24.75" customHeight="1">
      <c r="A9" s="23">
        <v>2</v>
      </c>
      <c r="B9" s="1" t="s">
        <v>25</v>
      </c>
      <c r="C9" s="3">
        <v>39115</v>
      </c>
      <c r="D9" s="2" t="s">
        <v>24</v>
      </c>
      <c r="E9" s="4">
        <v>7</v>
      </c>
      <c r="F9" s="38"/>
      <c r="G9" s="48">
        <v>7</v>
      </c>
      <c r="H9" s="41">
        <v>3</v>
      </c>
      <c r="I9" s="42">
        <v>483</v>
      </c>
      <c r="J9" s="43">
        <v>2547</v>
      </c>
      <c r="K9" s="44">
        <f>I9/G9</f>
        <v>69</v>
      </c>
      <c r="L9" s="46">
        <f>J9/I9</f>
        <v>5.273291925465839</v>
      </c>
      <c r="M9" s="64"/>
      <c r="N9" s="45">
        <f>1861+315+483</f>
        <v>2659</v>
      </c>
      <c r="O9" s="43">
        <f>17653+2664+2547</f>
        <v>22864</v>
      </c>
      <c r="P9" s="46">
        <f>O9/N9</f>
        <v>8.598721323805941</v>
      </c>
      <c r="Q9" s="40"/>
    </row>
    <row r="10" spans="1:17" s="24" customFormat="1" ht="24.75" customHeight="1">
      <c r="A10" s="23">
        <v>3</v>
      </c>
      <c r="B10" s="1" t="s">
        <v>26</v>
      </c>
      <c r="C10" s="3">
        <v>39073</v>
      </c>
      <c r="D10" s="2" t="s">
        <v>27</v>
      </c>
      <c r="E10" s="4">
        <v>5</v>
      </c>
      <c r="F10" s="38"/>
      <c r="G10" s="48">
        <v>1</v>
      </c>
      <c r="H10" s="41">
        <v>6</v>
      </c>
      <c r="I10" s="42">
        <v>445</v>
      </c>
      <c r="J10" s="43">
        <v>1780</v>
      </c>
      <c r="K10" s="44">
        <f>I10/G10</f>
        <v>445</v>
      </c>
      <c r="L10" s="46">
        <f>J10/I10</f>
        <v>4</v>
      </c>
      <c r="M10" s="47"/>
      <c r="N10" s="45">
        <f>976+367+81+7+445+445</f>
        <v>2321</v>
      </c>
      <c r="O10" s="43">
        <f>8236.5+2937+796+64+1780+1780</f>
        <v>15593.5</v>
      </c>
      <c r="P10" s="46">
        <f t="shared" si="0"/>
        <v>6.718440327445067</v>
      </c>
      <c r="Q10" s="40"/>
    </row>
    <row r="11" spans="1:17" s="24" customFormat="1" ht="24.75" customHeight="1">
      <c r="A11" s="23">
        <v>4</v>
      </c>
      <c r="B11" s="55" t="s">
        <v>38</v>
      </c>
      <c r="C11" s="3">
        <v>39136</v>
      </c>
      <c r="D11" s="2" t="s">
        <v>23</v>
      </c>
      <c r="E11" s="4">
        <v>24</v>
      </c>
      <c r="F11" s="38"/>
      <c r="G11" s="48">
        <v>4</v>
      </c>
      <c r="H11" s="41">
        <v>0</v>
      </c>
      <c r="I11" s="42">
        <v>316</v>
      </c>
      <c r="J11" s="43">
        <v>3098.5</v>
      </c>
      <c r="K11" s="44">
        <f>I11/G11</f>
        <v>79</v>
      </c>
      <c r="L11" s="46">
        <f>J11/I11</f>
        <v>9.805379746835444</v>
      </c>
      <c r="M11" s="47"/>
      <c r="N11" s="45">
        <f>316</f>
        <v>316</v>
      </c>
      <c r="O11" s="43">
        <f>3098.5</f>
        <v>3098.5</v>
      </c>
      <c r="P11" s="46">
        <f>O11/N11</f>
        <v>9.805379746835444</v>
      </c>
      <c r="Q11" s="40"/>
    </row>
    <row r="12" spans="1:17" s="24" customFormat="1" ht="24.75" customHeight="1">
      <c r="A12" s="23">
        <v>5</v>
      </c>
      <c r="B12" s="1" t="s">
        <v>34</v>
      </c>
      <c r="C12" s="3">
        <v>39066</v>
      </c>
      <c r="D12" s="2" t="s">
        <v>35</v>
      </c>
      <c r="E12" s="4">
        <v>1</v>
      </c>
      <c r="F12" s="38"/>
      <c r="G12" s="48">
        <v>1</v>
      </c>
      <c r="H12" s="41">
        <v>6</v>
      </c>
      <c r="I12" s="42">
        <v>267</v>
      </c>
      <c r="J12" s="43">
        <v>1068</v>
      </c>
      <c r="K12" s="44">
        <f>I12/G12</f>
        <v>267</v>
      </c>
      <c r="L12" s="46">
        <f>J12/I12</f>
        <v>4</v>
      </c>
      <c r="M12" s="47"/>
      <c r="N12" s="45">
        <f>2638+495+297+23+28+84+267</f>
        <v>3832</v>
      </c>
      <c r="O12" s="43">
        <f>14477.5+2970+1782+212+268+420+1068</f>
        <v>21197.5</v>
      </c>
      <c r="P12" s="46">
        <f>O12/N12</f>
        <v>5.531706680584551</v>
      </c>
      <c r="Q12" s="40"/>
    </row>
    <row r="13" spans="1:17" s="24" customFormat="1" ht="24.75" customHeight="1">
      <c r="A13" s="23">
        <v>6</v>
      </c>
      <c r="B13" s="55" t="s">
        <v>33</v>
      </c>
      <c r="C13" s="3">
        <v>37869</v>
      </c>
      <c r="D13" s="2" t="s">
        <v>32</v>
      </c>
      <c r="E13" s="4">
        <v>8</v>
      </c>
      <c r="F13" s="38">
        <v>8</v>
      </c>
      <c r="G13" s="48">
        <v>1</v>
      </c>
      <c r="H13" s="41">
        <v>26</v>
      </c>
      <c r="I13" s="42">
        <v>238</v>
      </c>
      <c r="J13" s="43">
        <v>952</v>
      </c>
      <c r="K13" s="44">
        <f>I13/G13</f>
        <v>238</v>
      </c>
      <c r="L13" s="46">
        <f>J13/I13</f>
        <v>4</v>
      </c>
      <c r="M13" s="47"/>
      <c r="N13" s="45">
        <f>17019+277+158+238</f>
        <v>17692</v>
      </c>
      <c r="O13" s="43">
        <f>89641.3+831+474+952</f>
        <v>91898.3</v>
      </c>
      <c r="P13" s="46">
        <f t="shared" si="0"/>
        <v>5.194342075514357</v>
      </c>
      <c r="Q13" s="40"/>
    </row>
    <row r="14" spans="1:17" s="24" customFormat="1" ht="24.75" customHeight="1">
      <c r="A14" s="23">
        <v>7</v>
      </c>
      <c r="B14" s="55" t="s">
        <v>19</v>
      </c>
      <c r="C14" s="3">
        <v>39087</v>
      </c>
      <c r="D14" s="2" t="s">
        <v>20</v>
      </c>
      <c r="E14" s="4">
        <v>1</v>
      </c>
      <c r="F14" s="38"/>
      <c r="G14" s="48">
        <v>1</v>
      </c>
      <c r="H14" s="41">
        <v>7</v>
      </c>
      <c r="I14" s="42">
        <v>128</v>
      </c>
      <c r="J14" s="43">
        <v>1085</v>
      </c>
      <c r="K14" s="44">
        <f>I14/G14</f>
        <v>128</v>
      </c>
      <c r="L14" s="46">
        <f>J14/I14</f>
        <v>8.4765625</v>
      </c>
      <c r="M14" s="47"/>
      <c r="N14" s="45">
        <f>2920+1031+821+648+551+476+146+128</f>
        <v>6721</v>
      </c>
      <c r="O14" s="43">
        <f>22095+9204+7326+5702+4828+3872.5+1230+1085</f>
        <v>55342.5</v>
      </c>
      <c r="P14" s="46">
        <f t="shared" si="0"/>
        <v>8.234265734265735</v>
      </c>
      <c r="Q14" s="40"/>
    </row>
    <row r="15" spans="1:17" s="24" customFormat="1" ht="24.75" customHeight="1">
      <c r="A15" s="23">
        <v>8</v>
      </c>
      <c r="B15" s="55" t="s">
        <v>31</v>
      </c>
      <c r="C15" s="3">
        <v>38751</v>
      </c>
      <c r="D15" s="2" t="s">
        <v>32</v>
      </c>
      <c r="E15" s="4">
        <v>1</v>
      </c>
      <c r="F15" s="38"/>
      <c r="G15" s="48">
        <v>1</v>
      </c>
      <c r="H15" s="41">
        <v>13</v>
      </c>
      <c r="I15" s="42">
        <v>97</v>
      </c>
      <c r="J15" s="43">
        <v>245.5</v>
      </c>
      <c r="K15" s="44">
        <f>I15/G15</f>
        <v>97</v>
      </c>
      <c r="L15" s="46">
        <f>J15/I15</f>
        <v>2.5309278350515463</v>
      </c>
      <c r="M15" s="47"/>
      <c r="N15" s="45">
        <f>796+708+467+329+60+87+264+364+356+20+4+6+97</f>
        <v>3558</v>
      </c>
      <c r="O15" s="43">
        <f>6339+5656+3753+2609+448+675+1816+2430+1068+117+22+31+245.5</f>
        <v>25209.5</v>
      </c>
      <c r="P15" s="46">
        <f t="shared" si="0"/>
        <v>7.085300730747611</v>
      </c>
      <c r="Q15" s="40"/>
    </row>
    <row r="16" spans="1:17" s="24" customFormat="1" ht="24.75" customHeight="1">
      <c r="A16" s="23">
        <v>9</v>
      </c>
      <c r="B16" s="55" t="s">
        <v>36</v>
      </c>
      <c r="C16" s="3">
        <v>38891</v>
      </c>
      <c r="D16" s="2" t="s">
        <v>37</v>
      </c>
      <c r="E16" s="4">
        <v>45</v>
      </c>
      <c r="F16" s="38"/>
      <c r="G16" s="48">
        <v>1</v>
      </c>
      <c r="H16" s="41">
        <v>28</v>
      </c>
      <c r="I16" s="42">
        <v>65</v>
      </c>
      <c r="J16" s="43">
        <v>195</v>
      </c>
      <c r="K16" s="44">
        <f>I16/G16</f>
        <v>65</v>
      </c>
      <c r="L16" s="46">
        <f>J16/I16</f>
        <v>3</v>
      </c>
      <c r="M16" s="47"/>
      <c r="N16" s="45">
        <f>20153+14417+13506+7951+5799+4754+2261+1861+1328+521+366+427+432+364+123+456+898+122+20+72+99+89+47+95+506+456+199+65</f>
        <v>77387</v>
      </c>
      <c r="O16" s="43">
        <f>154658.5+107804+83531.5+43902+30665+24700+11888+9449+6526+2252.5+1787+2024+2034.5+1406.5+492+2062+3544.5+666+46+168+267+445+188+404+2030.2+1554.4+669+195</f>
        <v>495359.60000000003</v>
      </c>
      <c r="P16" s="46">
        <f t="shared" si="0"/>
        <v>6.401069947148747</v>
      </c>
      <c r="Q16" s="40"/>
    </row>
    <row r="17" spans="1:17" s="24" customFormat="1" ht="24.75" customHeight="1">
      <c r="A17" s="23">
        <v>10</v>
      </c>
      <c r="B17" s="1" t="s">
        <v>14</v>
      </c>
      <c r="C17" s="3">
        <v>39010</v>
      </c>
      <c r="D17" s="2" t="s">
        <v>13</v>
      </c>
      <c r="E17" s="4">
        <v>4</v>
      </c>
      <c r="F17" s="38"/>
      <c r="G17" s="48">
        <v>1</v>
      </c>
      <c r="H17" s="41">
        <v>18</v>
      </c>
      <c r="I17" s="42">
        <v>37</v>
      </c>
      <c r="J17" s="43">
        <v>159</v>
      </c>
      <c r="K17" s="44">
        <f>I17/G17</f>
        <v>37</v>
      </c>
      <c r="L17" s="46">
        <f>J17/I17</f>
        <v>4.297297297297297</v>
      </c>
      <c r="M17" s="47"/>
      <c r="N17" s="45">
        <f>3239+2157+1429+524+500+1570+699+278+431+179+191+394+386+373+27+447+445+84+37</f>
        <v>13390</v>
      </c>
      <c r="O17" s="43">
        <f>29917+16679+11125+3878+2666+4428+2241.5+1511+3063+970+820+1894+1723+1526+175+2339+1780+357.5+159</f>
        <v>87252</v>
      </c>
      <c r="P17" s="46">
        <f t="shared" si="0"/>
        <v>6.516206123973114</v>
      </c>
      <c r="Q17" s="40"/>
    </row>
    <row r="18" spans="1:17" s="24" customFormat="1" ht="24.75" customHeight="1" thickBot="1">
      <c r="A18" s="23">
        <v>11</v>
      </c>
      <c r="B18" s="55" t="s">
        <v>28</v>
      </c>
      <c r="C18" s="3">
        <v>39094</v>
      </c>
      <c r="D18" s="2" t="s">
        <v>21</v>
      </c>
      <c r="E18" s="4">
        <v>2</v>
      </c>
      <c r="F18" s="38"/>
      <c r="G18" s="56">
        <v>1</v>
      </c>
      <c r="H18" s="57">
        <v>5</v>
      </c>
      <c r="I18" s="58">
        <v>31</v>
      </c>
      <c r="J18" s="59">
        <v>308</v>
      </c>
      <c r="K18" s="60">
        <f>I18/G18</f>
        <v>31</v>
      </c>
      <c r="L18" s="61">
        <f>J18/I18</f>
        <v>9.935483870967742</v>
      </c>
      <c r="M18" s="47"/>
      <c r="N18" s="62">
        <f>480+951+563+174+267+31</f>
        <v>2466</v>
      </c>
      <c r="O18" s="59">
        <f>1685+7070+4182+870+1068+308</f>
        <v>15183</v>
      </c>
      <c r="P18" s="61">
        <f>O18/N18</f>
        <v>6.156934306569343</v>
      </c>
      <c r="Q18" s="40"/>
    </row>
    <row r="19" spans="1:13" ht="6" customHeight="1" thickBot="1">
      <c r="A19" s="20"/>
      <c r="B19" s="13"/>
      <c r="C19" s="14"/>
      <c r="D19" s="15"/>
      <c r="E19" s="15"/>
      <c r="F19" s="15"/>
      <c r="G19" s="16"/>
      <c r="H19" s="16"/>
      <c r="I19" s="17"/>
      <c r="J19" s="18"/>
      <c r="K19" s="17"/>
      <c r="L19" s="18"/>
      <c r="M19" s="18"/>
    </row>
    <row r="20" spans="1:13" ht="20.25" customHeight="1" thickBot="1">
      <c r="A20" s="20"/>
      <c r="B20" s="68" t="s">
        <v>6</v>
      </c>
      <c r="C20" s="68"/>
      <c r="D20" s="68"/>
      <c r="E20" s="68"/>
      <c r="F20" s="31"/>
      <c r="G20" s="32">
        <f>SUM(G8:G18)</f>
        <v>49</v>
      </c>
      <c r="H20" s="32" t="s">
        <v>16</v>
      </c>
      <c r="I20" s="34">
        <f>SUM(I8:I18)</f>
        <v>4820</v>
      </c>
      <c r="J20" s="35">
        <f>SUM(J8:J18)</f>
        <v>25127.5</v>
      </c>
      <c r="K20" s="63">
        <f>I20/G20</f>
        <v>98.36734693877551</v>
      </c>
      <c r="L20" s="33">
        <f>J20/I20</f>
        <v>5.213174273858921</v>
      </c>
      <c r="M20" s="10"/>
    </row>
  </sheetData>
  <mergeCells count="7">
    <mergeCell ref="N6:P6"/>
    <mergeCell ref="B20:E20"/>
    <mergeCell ref="B2:L4"/>
    <mergeCell ref="O2:P2"/>
    <mergeCell ref="O4:P4"/>
    <mergeCell ref="N3:P3"/>
    <mergeCell ref="G6:L6"/>
  </mergeCells>
  <printOptions horizontalCentered="1"/>
  <pageMargins left="0.1968503937007874" right="0.1968503937007874" top="0.3937007874015748" bottom="0.3937007874015748" header="0.5118110236220472" footer="0.5118110236220472"/>
  <pageSetup fitToHeight="1" fitToWidth="1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Kemal Ural (Bir Film)</dc:creator>
  <cp:keywords/>
  <dc:description/>
  <cp:lastModifiedBy>BIRFILM.1</cp:lastModifiedBy>
  <cp:lastPrinted>2007-02-23T10:11:40Z</cp:lastPrinted>
  <dcterms:created xsi:type="dcterms:W3CDTF">2004-03-26T15:51:12Z</dcterms:created>
  <dcterms:modified xsi:type="dcterms:W3CDTF">2007-02-23T13:54:25Z</dcterms:modified>
  <cp:category/>
  <cp:version/>
  <cp:contentType/>
  <cp:contentStatus/>
</cp:coreProperties>
</file>