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Jan 19 - 21 (we 04)" sheetId="1" r:id="rId1"/>
    <sheet name="Jan 19 - 21 (TOP 20)" sheetId="2" r:id="rId2"/>
  </sheets>
  <externalReferences>
    <externalReference r:id="rId5"/>
  </externalReferences>
  <definedNames>
    <definedName name="_xlnm.Print_Area" localSheetId="1">'Jan 19 - 21 (TOP 20)'!$A$1:$W$63</definedName>
    <definedName name="_xlnm.Print_Area" localSheetId="0">'Jan 19 - 21 (we 04)'!$A$1:$W$69</definedName>
  </definedNames>
  <calcPr fullCalcOnLoad="1"/>
</workbook>
</file>

<file path=xl/sharedStrings.xml><?xml version="1.0" encoding="utf-8"?>
<sst xmlns="http://schemas.openxmlformats.org/spreadsheetml/2006/main" count="380" uniqueCount="158">
  <si>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</si>
  <si>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</si>
  <si>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</si>
  <si>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</si>
  <si>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</si>
  <si>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</si>
  <si>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</si>
  <si>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</si>
  <si>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</si>
  <si>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</si>
  <si>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</si>
  <si>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</si>
  <si>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</si>
  <si>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</si>
  <si>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</si>
  <si>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</si>
  <si>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</si>
  <si>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</si>
  <si>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</si>
  <si>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</si>
  <si>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</si>
  <si>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</si>
  <si>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</si>
  <si>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</si>
  <si>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</si>
  <si>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</si>
  <si>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</si>
  <si>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</si>
  <si>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</si>
  <si>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</si>
  <si>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</si>
  <si>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</si>
  <si>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</si>
  <si>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</si>
  <si>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</si>
  <si>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</si>
  <si>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</si>
  <si>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</si>
  <si>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</si>
  <si>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</si>
  <si>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</si>
  <si>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</si>
  <si>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</si>
  <si>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</si>
  <si>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</si>
  <si>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</si>
  <si>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</si>
  <si>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</si>
  <si>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</si>
  <si>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</si>
  <si>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</si>
  <si>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</si>
  <si>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</si>
  <si>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</si>
  <si>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</si>
  <si>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</si>
  <si>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</si>
  <si>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</si>
  <si>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</si>
  <si>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</si>
  <si>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</si>
  <si>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</si>
  <si>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</si>
  <si>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</si>
  <si>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</si>
  <si>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</si>
  <si>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</si>
  <si>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</si>
  <si>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</si>
  <si>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</si>
  <si>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</si>
  <si>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</si>
  <si>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</si>
  <si>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</si>
  <si>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</si>
  <si>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</si>
  <si>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</si>
  <si>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</si>
  <si>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</si>
  <si>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</si>
  <si>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</si>
  <si>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</si>
  <si>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</si>
  <si>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</si>
  <si>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</si>
  <si>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</si>
  <si>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</si>
  <si>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</si>
  <si>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</si>
  <si>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</si>
  <si>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</si>
  <si>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</si>
  <si>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</si>
  <si>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</si>
  <si>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</si>
  <si>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</si>
  <si>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</si>
  <si>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BARNYARD</t>
  </si>
  <si>
    <t>HOKKABAZ</t>
  </si>
  <si>
    <t>KENDA</t>
  </si>
  <si>
    <t>BKM</t>
  </si>
  <si>
    <t>SAW 3</t>
  </si>
  <si>
    <t>CASINO ROYALE</t>
  </si>
  <si>
    <t>TIM'S</t>
  </si>
  <si>
    <t>DEPARTED</t>
  </si>
  <si>
    <t>STONE COUNCIL, THE</t>
  </si>
  <si>
    <t>OZEN</t>
  </si>
  <si>
    <t>LIMON</t>
  </si>
  <si>
    <t>DONDURMAM GAYMAK</t>
  </si>
  <si>
    <t>HERMES</t>
  </si>
  <si>
    <t>TAKVA</t>
  </si>
  <si>
    <t>YENI SINEMACILAR</t>
  </si>
  <si>
    <t>FLAGS OF OUR FATHERS</t>
  </si>
  <si>
    <t>GAUMONT</t>
  </si>
  <si>
    <t>TIGLON</t>
  </si>
  <si>
    <t>FLUSHED AWAY</t>
  </si>
  <si>
    <t>ERAGON</t>
  </si>
  <si>
    <t>STRANGER THAN FICTION</t>
  </si>
  <si>
    <t>MARATHON</t>
  </si>
  <si>
    <t>PRESTIGE</t>
  </si>
  <si>
    <t>OPEN SEASON</t>
  </si>
  <si>
    <t>ARTHUR AND THE MINIMOYS</t>
  </si>
  <si>
    <t>15.12 06</t>
  </si>
  <si>
    <t>RETURN, THE</t>
  </si>
  <si>
    <t>KÜÇÜK KIYAMET</t>
  </si>
  <si>
    <t>DÜNYAYI KURTARAN ADAM'IN OĞLU</t>
  </si>
  <si>
    <t>BEYNELMİLEL</t>
  </si>
  <si>
    <t>EVE GİDEN YOL 1914</t>
  </si>
  <si>
    <t>NIGHT AT THE MUSEUM</t>
  </si>
  <si>
    <t>CENNETİ BEKLERKEN</t>
  </si>
  <si>
    <t>İLK AŞK</t>
  </si>
  <si>
    <t>SCHOOL FOR SCOUNDRELS</t>
  </si>
  <si>
    <t>FILMPOP</t>
  </si>
  <si>
    <t>IBERIA</t>
  </si>
  <si>
    <t>CINECLICK</t>
  </si>
  <si>
    <t>HAYATIMIN KADINISIN</t>
  </si>
  <si>
    <t>TMC</t>
  </si>
  <si>
    <t>CHILDREN OF MEN</t>
  </si>
  <si>
    <t>HOWL'S MOVING CASTLE</t>
  </si>
  <si>
    <t>*Bu hafta R Film ve Barbar Film'in dağıtımda filmi yoktur.</t>
  </si>
  <si>
    <t>DEJA VU</t>
  </si>
  <si>
    <t>HOLIDAY, THE</t>
  </si>
  <si>
    <t>LITTLE CHILDREN</t>
  </si>
  <si>
    <t>EVERYONE'S HERO</t>
  </si>
  <si>
    <t>MAN OF THE YEAR</t>
  </si>
  <si>
    <t>UMUT - OZEN</t>
  </si>
  <si>
    <t>SHI GAN</t>
  </si>
  <si>
    <t>12:08 EAST OF BUCHAREST</t>
  </si>
  <si>
    <t>CLICK</t>
  </si>
  <si>
    <t>MASKELİ BEŞLER IRAK</t>
  </si>
  <si>
    <t>FIDA - ARZU</t>
  </si>
  <si>
    <t>SON OSMANLI YANDIM ALİ</t>
  </si>
  <si>
    <t>EMRET KOMUTANIM ŞAH MAT</t>
  </si>
  <si>
    <t>ALTIOKLAR</t>
  </si>
  <si>
    <t>GUIDE TO RECOGNIZING YOUR SAINTS, A</t>
  </si>
  <si>
    <t>MARS PROD.</t>
  </si>
  <si>
    <t>BABEL</t>
  </si>
  <si>
    <t>SILENT HILL</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</si>
</sst>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5">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style="medium"/>
      <bottom style="hair"/>
    </border>
    <border>
      <left style="hair"/>
      <right style="medium"/>
      <top style="hair"/>
      <bottom style="hair"/>
    </border>
    <border>
      <left style="hair"/>
      <right style="hair"/>
      <top style="hair"/>
      <bottom style="medium"/>
    </border>
    <border>
      <left style="hair"/>
      <right style="hair"/>
      <top style="hair"/>
      <bottom style="thin"/>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1" fillId="2" borderId="5" xfId="15" applyNumberFormat="1" applyFont="1" applyFill="1" applyBorder="1" applyAlignment="1" applyProtection="1">
      <alignment horizontal="right" vertical="center"/>
      <protection/>
    </xf>
    <xf numFmtId="196" fontId="31" fillId="2" borderId="5" xfId="15" applyNumberFormat="1" applyFont="1" applyFill="1" applyBorder="1" applyAlignment="1" applyProtection="1">
      <alignment horizontal="right" vertical="center"/>
      <protection/>
    </xf>
    <xf numFmtId="191" fontId="31" fillId="2" borderId="5" xfId="15" applyNumberFormat="1" applyFont="1" applyFill="1" applyBorder="1" applyAlignment="1">
      <alignment horizontal="right" vertical="center"/>
    </xf>
    <xf numFmtId="196" fontId="31" fillId="2" borderId="5" xfId="15" applyNumberFormat="1" applyFont="1" applyFill="1" applyBorder="1" applyAlignment="1">
      <alignment horizontal="right" vertical="center"/>
    </xf>
    <xf numFmtId="191" fontId="31" fillId="2" borderId="5" xfId="0" applyNumberFormat="1" applyFont="1" applyFill="1" applyBorder="1" applyAlignment="1">
      <alignment horizontal="right" vertical="center"/>
    </xf>
    <xf numFmtId="196" fontId="31"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1" fillId="2" borderId="6" xfId="15" applyNumberFormat="1" applyFont="1" applyFill="1" applyBorder="1" applyAlignment="1">
      <alignment horizontal="right" vertical="center"/>
    </xf>
    <xf numFmtId="196" fontId="31"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7"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3"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23" fillId="0" borderId="6" xfId="0" applyFont="1" applyFill="1" applyBorder="1" applyAlignment="1" applyProtection="1">
      <alignment horizontal="right" vertical="center"/>
      <protection/>
    </xf>
    <xf numFmtId="0" fontId="34" fillId="3" borderId="5" xfId="0" applyFont="1" applyFill="1" applyBorder="1" applyAlignment="1" applyProtection="1">
      <alignment horizontal="center" vertical="center"/>
      <protection/>
    </xf>
    <xf numFmtId="3" fontId="34" fillId="3" borderId="5" xfId="0" applyNumberFormat="1" applyFont="1" applyFill="1" applyBorder="1" applyAlignment="1" applyProtection="1">
      <alignment horizontal="center" vertical="center"/>
      <protection/>
    </xf>
    <xf numFmtId="185" fontId="34" fillId="3" borderId="5" xfId="0" applyNumberFormat="1" applyFont="1" applyFill="1" applyBorder="1" applyAlignment="1" applyProtection="1">
      <alignment horizontal="center" vertical="center"/>
      <protection/>
    </xf>
    <xf numFmtId="188" fontId="34" fillId="3" borderId="5" xfId="0" applyNumberFormat="1" applyFont="1" applyFill="1" applyBorder="1" applyAlignment="1" applyProtection="1">
      <alignment horizontal="center" vertical="center"/>
      <protection/>
    </xf>
    <xf numFmtId="193" fontId="34" fillId="3" borderId="5" xfId="0" applyNumberFormat="1" applyFont="1" applyFill="1" applyBorder="1" applyAlignment="1" applyProtection="1">
      <alignment horizontal="center" vertical="center"/>
      <protection/>
    </xf>
    <xf numFmtId="192" fontId="34"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4" fillId="3" borderId="10" xfId="0" applyNumberFormat="1" applyFont="1" applyFill="1" applyBorder="1" applyAlignment="1" applyProtection="1">
      <alignment horizontal="center" vertical="center"/>
      <protection/>
    </xf>
    <xf numFmtId="0" fontId="34" fillId="3" borderId="10" xfId="0" applyFont="1" applyFill="1" applyBorder="1" applyAlignment="1" applyProtection="1">
      <alignment horizontal="center" vertical="center"/>
      <protection/>
    </xf>
    <xf numFmtId="193" fontId="34" fillId="3" borderId="10" xfId="0" applyNumberFormat="1" applyFont="1" applyFill="1" applyBorder="1" applyAlignment="1" applyProtection="1">
      <alignment horizontal="center" vertical="center"/>
      <protection/>
    </xf>
    <xf numFmtId="192" fontId="34" fillId="3" borderId="10" xfId="21" applyNumberFormat="1" applyFont="1" applyFill="1" applyBorder="1" applyAlignment="1" applyProtection="1">
      <alignment horizontal="center" vertical="center"/>
      <protection/>
    </xf>
    <xf numFmtId="193" fontId="34" fillId="3" borderId="11" xfId="0" applyNumberFormat="1" applyFont="1" applyFill="1" applyBorder="1" applyAlignment="1" applyProtection="1">
      <alignment horizontal="center" vertical="center"/>
      <protection/>
    </xf>
    <xf numFmtId="0" fontId="34" fillId="3" borderId="12"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8" xfId="0" applyNumberFormat="1" applyFont="1" applyBorder="1" applyAlignment="1" applyProtection="1">
      <alignment horizontal="center" wrapText="1"/>
      <protection/>
    </xf>
    <xf numFmtId="191" fontId="34" fillId="3" borderId="10"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8"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4" fillId="3" borderId="10"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8"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85" fontId="9" fillId="0" borderId="5" xfId="15" applyNumberFormat="1" applyFont="1" applyFill="1" applyBorder="1" applyAlignment="1">
      <alignment horizontal="right" vertical="center"/>
    </xf>
    <xf numFmtId="185" fontId="9" fillId="0" borderId="5" xfId="0" applyNumberFormat="1" applyFont="1" applyFill="1" applyBorder="1" applyAlignment="1" applyProtection="1">
      <alignment horizontal="right" vertical="center"/>
      <protection/>
    </xf>
    <xf numFmtId="196" fontId="9" fillId="0" borderId="5" xfId="0" applyNumberFormat="1" applyFont="1" applyFill="1" applyBorder="1" applyAlignment="1" applyProtection="1">
      <alignment horizontal="right" vertical="center"/>
      <protection/>
    </xf>
    <xf numFmtId="185" fontId="9" fillId="0" borderId="5" xfId="0" applyNumberFormat="1" applyFont="1" applyFill="1" applyBorder="1" applyAlignment="1">
      <alignment horizontal="right" vertical="center"/>
    </xf>
    <xf numFmtId="185" fontId="9" fillId="0" borderId="5" xfId="15" applyNumberFormat="1" applyFont="1" applyFill="1" applyBorder="1" applyAlignment="1" applyProtection="1">
      <alignment horizontal="right" vertical="center"/>
      <protection locked="0"/>
    </xf>
    <xf numFmtId="185" fontId="9" fillId="0" borderId="5" xfId="15" applyNumberFormat="1" applyFont="1" applyFill="1" applyBorder="1" applyAlignment="1" applyProtection="1">
      <alignment horizontal="right" vertical="center"/>
      <protection/>
    </xf>
    <xf numFmtId="192" fontId="9" fillId="0" borderId="5" xfId="21" applyNumberFormat="1" applyFont="1" applyFill="1" applyBorder="1" applyAlignment="1" applyProtection="1">
      <alignment horizontal="right" vertical="center"/>
      <protection/>
    </xf>
    <xf numFmtId="193" fontId="9" fillId="0" borderId="5" xfId="0" applyNumberFormat="1" applyFont="1" applyFill="1" applyBorder="1" applyAlignment="1" applyProtection="1">
      <alignment horizontal="right" vertical="center"/>
      <protection/>
    </xf>
    <xf numFmtId="196" fontId="9" fillId="0" borderId="5" xfId="15" applyNumberFormat="1" applyFont="1" applyFill="1" applyBorder="1" applyAlignment="1" applyProtection="1">
      <alignment horizontal="right" vertical="center"/>
      <protection/>
    </xf>
    <xf numFmtId="185" fontId="9" fillId="0" borderId="5" xfId="0" applyNumberFormat="1" applyFont="1" applyFill="1" applyBorder="1" applyAlignment="1" applyProtection="1">
      <alignment horizontal="right" vertical="center"/>
      <protection locked="0"/>
    </xf>
    <xf numFmtId="196" fontId="9" fillId="0" borderId="5" xfId="0" applyNumberFormat="1" applyFont="1" applyFill="1" applyBorder="1" applyAlignment="1" applyProtection="1">
      <alignment horizontal="right" vertical="center"/>
      <protection locked="0"/>
    </xf>
    <xf numFmtId="192" fontId="9" fillId="0" borderId="13" xfId="21" applyNumberFormat="1" applyFont="1" applyFill="1" applyBorder="1" applyAlignment="1" applyProtection="1">
      <alignment horizontal="right" vertical="center"/>
      <protection/>
    </xf>
    <xf numFmtId="193" fontId="9" fillId="0" borderId="14" xfId="0" applyNumberFormat="1" applyFont="1" applyFill="1" applyBorder="1" applyAlignment="1" applyProtection="1">
      <alignment horizontal="right" vertical="center"/>
      <protection/>
    </xf>
    <xf numFmtId="193" fontId="9" fillId="0" borderId="14" xfId="21" applyNumberFormat="1" applyFont="1" applyFill="1" applyBorder="1" applyAlignment="1" applyProtection="1">
      <alignment horizontal="right" vertical="center"/>
      <protection/>
    </xf>
    <xf numFmtId="193" fontId="9" fillId="0" borderId="14" xfId="0" applyNumberFormat="1" applyFont="1" applyFill="1" applyBorder="1" applyAlignment="1">
      <alignment horizontal="right" vertical="center"/>
    </xf>
    <xf numFmtId="193" fontId="9" fillId="0" borderId="14" xfId="0" applyNumberFormat="1" applyFont="1" applyFill="1" applyBorder="1" applyAlignment="1" applyProtection="1">
      <alignment horizontal="right" vertical="center"/>
      <protection locked="0"/>
    </xf>
    <xf numFmtId="190" fontId="9" fillId="0" borderId="15" xfId="0" applyNumberFormat="1" applyFont="1" applyFill="1" applyBorder="1" applyAlignment="1" applyProtection="1">
      <alignment horizontal="center" vertical="center"/>
      <protection locked="0"/>
    </xf>
    <xf numFmtId="192" fontId="9" fillId="0" borderId="15" xfId="21" applyNumberFormat="1" applyFont="1" applyFill="1" applyBorder="1" applyAlignment="1" applyProtection="1">
      <alignment horizontal="right" vertical="center"/>
      <protection/>
    </xf>
    <xf numFmtId="192" fontId="9" fillId="0" borderId="6" xfId="21" applyNumberFormat="1" applyFont="1" applyFill="1" applyBorder="1" applyAlignment="1" applyProtection="1">
      <alignment horizontal="right" vertical="center"/>
      <protection/>
    </xf>
    <xf numFmtId="190" fontId="9" fillId="0" borderId="16" xfId="0" applyNumberFormat="1" applyFont="1" applyFill="1" applyBorder="1" applyAlignment="1" applyProtection="1">
      <alignment horizontal="center" vertical="center"/>
      <protection locked="0"/>
    </xf>
    <xf numFmtId="196" fontId="9" fillId="0" borderId="16" xfId="0" applyNumberFormat="1" applyFont="1" applyFill="1" applyBorder="1" applyAlignment="1" applyProtection="1">
      <alignment horizontal="right" vertical="center"/>
      <protection/>
    </xf>
    <xf numFmtId="193" fontId="9" fillId="0" borderId="16" xfId="0" applyNumberFormat="1" applyFont="1" applyFill="1" applyBorder="1" applyAlignment="1" applyProtection="1">
      <alignment horizontal="right" vertical="center"/>
      <protection/>
    </xf>
    <xf numFmtId="192" fontId="9" fillId="0" borderId="16" xfId="21" applyNumberFormat="1" applyFont="1" applyFill="1" applyBorder="1" applyAlignment="1" applyProtection="1">
      <alignment horizontal="right" vertical="center"/>
      <protection/>
    </xf>
    <xf numFmtId="196" fontId="9" fillId="4" borderId="5" xfId="15" applyNumberFormat="1" applyFont="1" applyFill="1" applyBorder="1" applyAlignment="1">
      <alignment horizontal="right" vertical="center"/>
    </xf>
    <xf numFmtId="190" fontId="9" fillId="4" borderId="5" xfId="0" applyNumberFormat="1" applyFont="1" applyFill="1" applyBorder="1" applyAlignment="1">
      <alignment horizontal="center" vertical="center"/>
    </xf>
    <xf numFmtId="0" fontId="9" fillId="0" borderId="5" xfId="0" applyFont="1" applyBorder="1" applyAlignment="1">
      <alignment horizontal="left" vertical="center"/>
    </xf>
    <xf numFmtId="0" fontId="9" fillId="4" borderId="5" xfId="0" applyFont="1" applyFill="1" applyBorder="1" applyAlignment="1">
      <alignment horizontal="left" vertical="center"/>
    </xf>
    <xf numFmtId="0" fontId="9" fillId="4" borderId="5" xfId="0" applyFont="1" applyFill="1" applyBorder="1" applyAlignment="1">
      <alignment horizontal="center" vertical="center"/>
    </xf>
    <xf numFmtId="185" fontId="9" fillId="4" borderId="5" xfId="15" applyNumberFormat="1" applyFont="1" applyFill="1" applyBorder="1" applyAlignment="1">
      <alignment horizontal="right" vertical="center"/>
    </xf>
    <xf numFmtId="185" fontId="9" fillId="4" borderId="5" xfId="0" applyNumberFormat="1" applyFont="1" applyFill="1" applyBorder="1" applyAlignment="1">
      <alignment horizontal="right" vertical="center"/>
    </xf>
    <xf numFmtId="196" fontId="9" fillId="4" borderId="5" xfId="0" applyNumberFormat="1" applyFont="1" applyFill="1" applyBorder="1" applyAlignment="1">
      <alignment horizontal="right" vertical="center"/>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horizontal="center" vertical="center"/>
      <protection/>
    </xf>
    <xf numFmtId="190" fontId="9" fillId="0" borderId="5" xfId="0" applyNumberFormat="1" applyFont="1" applyFill="1" applyBorder="1" applyAlignment="1" applyProtection="1">
      <alignment horizontal="left" vertical="center"/>
      <protection locked="0"/>
    </xf>
    <xf numFmtId="194" fontId="9" fillId="0" borderId="5" xfId="0" applyNumberFormat="1" applyFont="1" applyFill="1" applyBorder="1" applyAlignment="1">
      <alignment horizontal="left" vertical="center"/>
    </xf>
    <xf numFmtId="0" fontId="9" fillId="4" borderId="17" xfId="0" applyFont="1" applyFill="1" applyBorder="1" applyAlignment="1">
      <alignment vertical="center"/>
    </xf>
    <xf numFmtId="190" fontId="9" fillId="4" borderId="13" xfId="0" applyNumberFormat="1" applyFont="1" applyFill="1" applyBorder="1" applyAlignment="1">
      <alignment horizontal="center" vertical="center"/>
    </xf>
    <xf numFmtId="0" fontId="9" fillId="0" borderId="13" xfId="0" applyFont="1" applyBorder="1" applyAlignment="1">
      <alignment horizontal="left" vertical="center"/>
    </xf>
    <xf numFmtId="0" fontId="9" fillId="4" borderId="13" xfId="0" applyFont="1" applyFill="1" applyBorder="1" applyAlignment="1">
      <alignment horizontal="left" vertical="center"/>
    </xf>
    <xf numFmtId="0" fontId="9" fillId="4" borderId="13" xfId="0" applyFont="1" applyFill="1" applyBorder="1" applyAlignment="1">
      <alignment horizontal="center" vertical="center"/>
    </xf>
    <xf numFmtId="185" fontId="9" fillId="4" borderId="13" xfId="15" applyNumberFormat="1" applyFont="1" applyFill="1" applyBorder="1" applyAlignment="1">
      <alignment horizontal="right" vertical="center"/>
    </xf>
    <xf numFmtId="196" fontId="9" fillId="4" borderId="13" xfId="15" applyNumberFormat="1" applyFont="1" applyFill="1" applyBorder="1" applyAlignment="1">
      <alignment horizontal="right" vertical="center"/>
    </xf>
    <xf numFmtId="196" fontId="9" fillId="0" borderId="13" xfId="21" applyNumberFormat="1" applyFont="1" applyFill="1" applyBorder="1" applyAlignment="1" applyProtection="1">
      <alignment horizontal="right" vertical="center"/>
      <protection/>
    </xf>
    <xf numFmtId="193" fontId="9" fillId="0" borderId="13" xfId="21" applyNumberFormat="1" applyFont="1" applyFill="1" applyBorder="1" applyAlignment="1" applyProtection="1">
      <alignment horizontal="right" vertical="center"/>
      <protection/>
    </xf>
    <xf numFmtId="0" fontId="0" fillId="0" borderId="0" xfId="0" applyAlignment="1">
      <alignment horizontal="right" vertical="center" wrapText="1"/>
    </xf>
    <xf numFmtId="185" fontId="9" fillId="4" borderId="13" xfId="0" applyNumberFormat="1" applyFont="1" applyFill="1" applyBorder="1" applyAlignment="1">
      <alignment horizontal="right" vertical="center"/>
    </xf>
    <xf numFmtId="196" fontId="9" fillId="4" borderId="13" xfId="0" applyNumberFormat="1" applyFont="1" applyFill="1" applyBorder="1" applyAlignment="1">
      <alignment horizontal="right" vertical="center"/>
    </xf>
    <xf numFmtId="193" fontId="9" fillId="0" borderId="18" xfId="0" applyNumberFormat="1" applyFont="1" applyBorder="1" applyAlignment="1">
      <alignment horizontal="right" vertical="center"/>
    </xf>
    <xf numFmtId="0" fontId="9" fillId="4" borderId="19" xfId="0" applyFont="1" applyFill="1" applyBorder="1" applyAlignment="1">
      <alignment vertical="center"/>
    </xf>
    <xf numFmtId="193" fontId="9" fillId="0" borderId="14" xfId="0" applyNumberFormat="1" applyFont="1" applyBorder="1" applyAlignment="1">
      <alignment horizontal="right" vertical="center"/>
    </xf>
    <xf numFmtId="0" fontId="9" fillId="0" borderId="19" xfId="0" applyFont="1" applyFill="1" applyBorder="1" applyAlignment="1">
      <alignment vertical="center"/>
    </xf>
    <xf numFmtId="193" fontId="9" fillId="0" borderId="14" xfId="15" applyNumberFormat="1" applyFont="1" applyFill="1" applyBorder="1" applyAlignment="1">
      <alignment horizontal="right" vertical="center"/>
    </xf>
    <xf numFmtId="0" fontId="9" fillId="0" borderId="19" xfId="0" applyNumberFormat="1" applyFont="1" applyFill="1" applyBorder="1" applyAlignment="1" applyProtection="1">
      <alignment vertical="center"/>
      <protection locked="0"/>
    </xf>
    <xf numFmtId="0" fontId="9" fillId="0" borderId="19" xfId="0" applyNumberFormat="1" applyFont="1" applyFill="1" applyBorder="1" applyAlignment="1">
      <alignment vertical="center"/>
    </xf>
    <xf numFmtId="0" fontId="9" fillId="0" borderId="19" xfId="0" applyFont="1" applyFill="1" applyBorder="1" applyAlignment="1" applyProtection="1">
      <alignment vertical="center"/>
      <protection locked="0"/>
    </xf>
    <xf numFmtId="0" fontId="9" fillId="0" borderId="19" xfId="0" applyFont="1" applyFill="1" applyBorder="1" applyAlignment="1" applyProtection="1">
      <alignment vertical="center"/>
      <protection/>
    </xf>
    <xf numFmtId="0" fontId="9" fillId="0" borderId="20" xfId="0" applyFont="1" applyFill="1" applyBorder="1" applyAlignment="1">
      <alignment vertical="center"/>
    </xf>
    <xf numFmtId="0" fontId="9" fillId="0" borderId="15" xfId="0" applyFont="1" applyFill="1" applyBorder="1" applyAlignment="1">
      <alignment horizontal="left" vertical="center"/>
    </xf>
    <xf numFmtId="0" fontId="9" fillId="0" borderId="15" xfId="0" applyFont="1" applyFill="1" applyBorder="1" applyAlignment="1">
      <alignment horizontal="center" vertical="center"/>
    </xf>
    <xf numFmtId="185" fontId="9" fillId="0" borderId="15" xfId="15" applyNumberFormat="1" applyFont="1" applyFill="1" applyBorder="1" applyAlignment="1">
      <alignment horizontal="right" vertical="center"/>
    </xf>
    <xf numFmtId="196" fontId="9" fillId="0" borderId="15" xfId="15" applyNumberFormat="1" applyFont="1" applyFill="1" applyBorder="1" applyAlignment="1">
      <alignment horizontal="right" vertical="center"/>
    </xf>
    <xf numFmtId="196" fontId="9" fillId="0" borderId="15" xfId="0" applyNumberFormat="1" applyFont="1" applyFill="1" applyBorder="1" applyAlignment="1" applyProtection="1">
      <alignment horizontal="right" vertical="center"/>
      <protection/>
    </xf>
    <xf numFmtId="193" fontId="9" fillId="0" borderId="15" xfId="0" applyNumberFormat="1" applyFont="1" applyFill="1" applyBorder="1" applyAlignment="1" applyProtection="1">
      <alignment horizontal="right" vertical="center"/>
      <protection/>
    </xf>
    <xf numFmtId="193" fontId="9" fillId="0" borderId="21" xfId="15" applyNumberFormat="1" applyFont="1" applyFill="1" applyBorder="1" applyAlignment="1">
      <alignment horizontal="right" vertical="center"/>
    </xf>
    <xf numFmtId="0" fontId="9" fillId="0" borderId="22" xfId="0" applyFont="1" applyFill="1" applyBorder="1" applyAlignment="1">
      <alignment vertical="center"/>
    </xf>
    <xf numFmtId="190" fontId="9" fillId="0" borderId="6" xfId="0" applyNumberFormat="1" applyFont="1" applyFill="1" applyBorder="1" applyAlignment="1">
      <alignment horizontal="center" vertical="center"/>
    </xf>
    <xf numFmtId="185" fontId="9" fillId="0" borderId="6" xfId="15" applyNumberFormat="1" applyFont="1" applyFill="1" applyBorder="1" applyAlignment="1">
      <alignment horizontal="right" vertical="center"/>
    </xf>
    <xf numFmtId="196" fontId="9" fillId="0" borderId="6" xfId="21" applyNumberFormat="1" applyFont="1" applyFill="1" applyBorder="1" applyAlignment="1" applyProtection="1">
      <alignment horizontal="right" vertical="center"/>
      <protection/>
    </xf>
    <xf numFmtId="193" fontId="9" fillId="0" borderId="6" xfId="21" applyNumberFormat="1" applyFont="1" applyFill="1" applyBorder="1" applyAlignment="1" applyProtection="1">
      <alignment horizontal="right" vertical="center"/>
      <protection/>
    </xf>
    <xf numFmtId="193" fontId="9" fillId="0" borderId="23" xfId="15" applyNumberFormat="1" applyFont="1" applyFill="1" applyBorder="1" applyAlignment="1">
      <alignment horizontal="right" vertical="center"/>
    </xf>
    <xf numFmtId="0" fontId="9" fillId="0" borderId="24" xfId="0" applyFont="1" applyFill="1" applyBorder="1" applyAlignment="1">
      <alignment vertical="center"/>
    </xf>
    <xf numFmtId="0" fontId="9" fillId="0" borderId="16" xfId="0" applyFont="1" applyFill="1" applyBorder="1" applyAlignment="1">
      <alignment horizontal="left" vertical="center"/>
    </xf>
    <xf numFmtId="0" fontId="9" fillId="0" borderId="16" xfId="0" applyFont="1" applyFill="1" applyBorder="1" applyAlignment="1">
      <alignment horizontal="center" vertical="center"/>
    </xf>
    <xf numFmtId="185" fontId="9" fillId="0" borderId="16" xfId="15" applyNumberFormat="1" applyFont="1" applyFill="1" applyBorder="1" applyAlignment="1">
      <alignment horizontal="right" vertical="center"/>
    </xf>
    <xf numFmtId="196" fontId="9" fillId="0" borderId="16" xfId="15" applyNumberFormat="1" applyFont="1" applyFill="1" applyBorder="1" applyAlignment="1">
      <alignment horizontal="right" vertical="center"/>
    </xf>
    <xf numFmtId="193" fontId="9" fillId="0" borderId="25" xfId="15" applyNumberFormat="1" applyFont="1" applyFill="1" applyBorder="1" applyAlignment="1">
      <alignment horizontal="right" vertical="center"/>
    </xf>
    <xf numFmtId="0" fontId="19" fillId="0" borderId="0" xfId="0" applyNumberFormat="1" applyFont="1" applyFill="1" applyBorder="1" applyAlignment="1" applyProtection="1">
      <alignment horizontal="right" vertical="center" wrapText="1"/>
      <protection locked="0"/>
    </xf>
    <xf numFmtId="0" fontId="19" fillId="0" borderId="0" xfId="0" applyFont="1" applyAlignment="1">
      <alignment horizontal="right" vertical="center" wrapText="1"/>
    </xf>
    <xf numFmtId="0" fontId="34" fillId="3" borderId="26" xfId="0" applyFont="1" applyFill="1" applyBorder="1" applyAlignment="1">
      <alignment horizontal="center" vertical="center"/>
    </xf>
    <xf numFmtId="0" fontId="35" fillId="0" borderId="27"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6" fillId="3" borderId="0" xfId="0" applyFont="1" applyFill="1" applyBorder="1" applyAlignment="1" applyProtection="1">
      <alignment horizontal="center" vertical="center"/>
      <protection/>
    </xf>
    <xf numFmtId="0" fontId="0" fillId="0" borderId="0" xfId="0" applyAlignment="1">
      <alignment/>
    </xf>
    <xf numFmtId="185" fontId="20" fillId="0" borderId="28" xfId="0" applyNumberFormat="1" applyFont="1" applyFill="1" applyBorder="1" applyAlignment="1" applyProtection="1">
      <alignment horizontal="center" vertical="center" wrapText="1"/>
      <protection/>
    </xf>
    <xf numFmtId="0" fontId="20" fillId="0" borderId="28"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wrapText="1"/>
      <protection/>
    </xf>
    <xf numFmtId="193" fontId="20" fillId="0" borderId="28" xfId="0" applyNumberFormat="1" applyFont="1" applyFill="1" applyBorder="1" applyAlignment="1" applyProtection="1">
      <alignment horizontal="center" vertical="center" wrapText="1"/>
      <protection/>
    </xf>
    <xf numFmtId="193" fontId="20" fillId="0" borderId="29" xfId="0" applyNumberFormat="1" applyFont="1" applyFill="1" applyBorder="1" applyAlignment="1" applyProtection="1">
      <alignment horizontal="center" vertical="center" wrapText="1"/>
      <protection/>
    </xf>
    <xf numFmtId="43" fontId="20" fillId="0" borderId="28"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28" xfId="0" applyNumberFormat="1" applyFont="1" applyFill="1" applyBorder="1" applyAlignment="1" applyProtection="1">
      <alignment horizontal="center" vertical="center" wrapText="1"/>
      <protection/>
    </xf>
    <xf numFmtId="190" fontId="20" fillId="0" borderId="8" xfId="0" applyNumberFormat="1"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0" fontId="37" fillId="3" borderId="0" xfId="0" applyFont="1" applyFill="1" applyBorder="1" applyAlignment="1" applyProtection="1">
      <alignment horizontal="center" vertical="center"/>
      <protection/>
    </xf>
    <xf numFmtId="0" fontId="34" fillId="3" borderId="3" xfId="0" applyFont="1" applyFill="1" applyBorder="1" applyAlignment="1">
      <alignment horizontal="center" vertical="center"/>
    </xf>
    <xf numFmtId="0" fontId="35" fillId="0" borderId="30" xfId="0" applyFont="1" applyBorder="1" applyAlignment="1">
      <alignment horizontal="center" vertical="center"/>
    </xf>
    <xf numFmtId="0" fontId="34" fillId="3" borderId="5" xfId="0" applyFont="1" applyFill="1" applyBorder="1" applyAlignment="1">
      <alignment horizontal="right" vertical="center"/>
    </xf>
    <xf numFmtId="0" fontId="35" fillId="0" borderId="5" xfId="0" applyFont="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9071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935325" y="0"/>
          <a:ext cx="29432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8888075" cy="1085850"/>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476250</xdr:rowOff>
    </xdr:from>
    <xdr:to>
      <xdr:col>22</xdr:col>
      <xdr:colOff>314325</xdr:colOff>
      <xdr:row>0</xdr:row>
      <xdr:rowOff>1076325</xdr:rowOff>
    </xdr:to>
    <xdr:sp fLocksText="0">
      <xdr:nvSpPr>
        <xdr:cNvPr id="4" name="TextBox 6"/>
        <xdr:cNvSpPr txBox="1">
          <a:spLocks noChangeArrowheads="1"/>
        </xdr:cNvSpPr>
      </xdr:nvSpPr>
      <xdr:spPr>
        <a:xfrm>
          <a:off x="16316325" y="476250"/>
          <a:ext cx="2400300"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04
</a:t>
          </a:r>
          <a:r>
            <a:rPr lang="en-US" cap="none" sz="1600" b="0" i="0" u="none" baseline="0">
              <a:solidFill>
                <a:srgbClr val="FFFFFF"/>
              </a:solidFill>
              <a:latin typeface="Impact"/>
              <a:ea typeface="Impact"/>
              <a:cs typeface="Impact"/>
            </a:rPr>
            <a:t>19 - 21  JAN'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372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15125" y="0"/>
          <a:ext cx="2476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15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581775" y="0"/>
          <a:ext cx="2133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058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24675" y="409575"/>
          <a:ext cx="17049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15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581775" y="0"/>
          <a:ext cx="2133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058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467600" y="476250"/>
          <a:ext cx="1181100" cy="590550"/>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04</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19 - 21 JAN' 2007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CTER0HQV\WEEK%20BOX%20OFFICE%202007-%20YEN&#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31 ARALIK,06"/>
      <sheetName val="05-07 OCAK,07"/>
      <sheetName val="12-14 OCAK,07"/>
      <sheetName val="19-21 OCAK,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9"/>
  <sheetViews>
    <sheetView tabSelected="1" zoomScale="50" zoomScaleNormal="50" workbookViewId="0" topLeftCell="A1">
      <selection activeCell="B3" sqref="B3:B4"/>
    </sheetView>
  </sheetViews>
  <sheetFormatPr defaultColWidth="9.140625" defaultRowHeight="12.75"/>
  <cols>
    <col min="1" max="1" width="3.421875" style="31" bestFit="1" customWidth="1"/>
    <col min="2" max="2" width="39.140625" style="4" bestFit="1" customWidth="1"/>
    <col min="3" max="3" width="9.8515625" style="120" bestFit="1" customWidth="1"/>
    <col min="4" max="4" width="13.8515625" style="3" customWidth="1"/>
    <col min="5" max="5" width="18.28125" style="4" bestFit="1" customWidth="1"/>
    <col min="6" max="6" width="7.00390625" style="5" bestFit="1" customWidth="1"/>
    <col min="7" max="7" width="8.8515625" style="5" bestFit="1" customWidth="1"/>
    <col min="8" max="8" width="10.7109375" style="5" customWidth="1"/>
    <col min="9" max="9" width="13.00390625" style="144" bestFit="1" customWidth="1"/>
    <col min="10" max="10" width="9.00390625" style="154" bestFit="1" customWidth="1"/>
    <col min="11" max="11" width="13.00390625" style="144" bestFit="1" customWidth="1"/>
    <col min="12" max="12" width="9.00390625" style="154" bestFit="1" customWidth="1"/>
    <col min="13" max="13" width="13.00390625" style="144" bestFit="1" customWidth="1"/>
    <col min="14" max="14" width="9.00390625" style="154" bestFit="1" customWidth="1"/>
    <col min="15" max="15" width="16.421875" style="148" bestFit="1" customWidth="1"/>
    <col min="16" max="16" width="10.421875" style="161" bestFit="1" customWidth="1"/>
    <col min="17" max="17" width="10.421875" style="154" bestFit="1" customWidth="1"/>
    <col min="18" max="18" width="7.57421875" style="17" bestFit="1" customWidth="1"/>
    <col min="19" max="19" width="15.00390625" style="151" bestFit="1" customWidth="1"/>
    <col min="20" max="20" width="10.140625" style="3" bestFit="1" customWidth="1"/>
    <col min="21" max="21" width="16.421875" style="144" bestFit="1" customWidth="1"/>
    <col min="22" max="22" width="12.421875" style="154" bestFit="1" customWidth="1"/>
    <col min="23" max="23" width="7.57421875" style="17"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9"/>
      <c r="B1" s="137"/>
      <c r="C1" s="27"/>
      <c r="D1" s="26"/>
      <c r="E1" s="26"/>
      <c r="F1" s="25"/>
      <c r="G1" s="25"/>
      <c r="H1" s="25"/>
      <c r="I1" s="24"/>
      <c r="J1" s="23"/>
      <c r="K1" s="145"/>
      <c r="L1" s="22"/>
      <c r="M1" s="20"/>
      <c r="N1" s="19"/>
      <c r="O1" s="158"/>
      <c r="P1" s="159"/>
      <c r="Q1" s="155"/>
      <c r="R1" s="157"/>
      <c r="S1" s="149"/>
      <c r="U1" s="149"/>
      <c r="V1" s="155"/>
      <c r="W1" s="157"/>
    </row>
    <row r="2" spans="1:23" s="2" customFormat="1" ht="27.75" thickBot="1">
      <c r="A2" s="249" t="s">
        <v>72</v>
      </c>
      <c r="B2" s="250"/>
      <c r="C2" s="250"/>
      <c r="D2" s="250"/>
      <c r="E2" s="250"/>
      <c r="F2" s="250"/>
      <c r="G2" s="250"/>
      <c r="H2" s="250"/>
      <c r="I2" s="250"/>
      <c r="J2" s="250"/>
      <c r="K2" s="250"/>
      <c r="L2" s="250"/>
      <c r="M2" s="250"/>
      <c r="N2" s="250"/>
      <c r="O2" s="250"/>
      <c r="P2" s="250"/>
      <c r="Q2" s="250"/>
      <c r="R2" s="250"/>
      <c r="S2" s="250"/>
      <c r="T2" s="250"/>
      <c r="U2" s="250"/>
      <c r="V2" s="250"/>
      <c r="W2" s="250"/>
    </row>
    <row r="3" spans="1:23" s="30" customFormat="1" ht="16.5" customHeight="1">
      <c r="A3" s="32"/>
      <c r="B3" s="256" t="s">
        <v>18</v>
      </c>
      <c r="C3" s="258" t="s">
        <v>30</v>
      </c>
      <c r="D3" s="252" t="s">
        <v>19</v>
      </c>
      <c r="E3" s="252" t="s">
        <v>45</v>
      </c>
      <c r="F3" s="252" t="s">
        <v>31</v>
      </c>
      <c r="G3" s="252" t="s">
        <v>32</v>
      </c>
      <c r="H3" s="252" t="s">
        <v>33</v>
      </c>
      <c r="I3" s="251" t="s">
        <v>20</v>
      </c>
      <c r="J3" s="251"/>
      <c r="K3" s="251" t="s">
        <v>21</v>
      </c>
      <c r="L3" s="251"/>
      <c r="M3" s="251" t="s">
        <v>22</v>
      </c>
      <c r="N3" s="251"/>
      <c r="O3" s="254" t="s">
        <v>34</v>
      </c>
      <c r="P3" s="254"/>
      <c r="Q3" s="254"/>
      <c r="R3" s="254"/>
      <c r="S3" s="251" t="s">
        <v>35</v>
      </c>
      <c r="T3" s="251"/>
      <c r="U3" s="254" t="s">
        <v>36</v>
      </c>
      <c r="V3" s="254"/>
      <c r="W3" s="255"/>
    </row>
    <row r="4" spans="1:23" s="30" customFormat="1" ht="37.5" customHeight="1" thickBot="1">
      <c r="A4" s="103"/>
      <c r="B4" s="257"/>
      <c r="C4" s="259"/>
      <c r="D4" s="260"/>
      <c r="E4" s="260"/>
      <c r="F4" s="253"/>
      <c r="G4" s="253"/>
      <c r="H4" s="253"/>
      <c r="I4" s="140" t="s">
        <v>29</v>
      </c>
      <c r="J4" s="110" t="s">
        <v>24</v>
      </c>
      <c r="K4" s="140" t="s">
        <v>29</v>
      </c>
      <c r="L4" s="110" t="s">
        <v>24</v>
      </c>
      <c r="M4" s="140" t="s">
        <v>29</v>
      </c>
      <c r="N4" s="110" t="s">
        <v>24</v>
      </c>
      <c r="O4" s="146" t="s">
        <v>29</v>
      </c>
      <c r="P4" s="156" t="s">
        <v>24</v>
      </c>
      <c r="Q4" s="156" t="s">
        <v>37</v>
      </c>
      <c r="R4" s="108" t="s">
        <v>38</v>
      </c>
      <c r="S4" s="140" t="s">
        <v>29</v>
      </c>
      <c r="T4" s="105" t="s">
        <v>23</v>
      </c>
      <c r="U4" s="140" t="s">
        <v>29</v>
      </c>
      <c r="V4" s="110" t="s">
        <v>24</v>
      </c>
      <c r="W4" s="111" t="s">
        <v>38</v>
      </c>
    </row>
    <row r="5" spans="1:23" s="30" customFormat="1" ht="15">
      <c r="A5" s="54">
        <v>1</v>
      </c>
      <c r="B5" s="200" t="s">
        <v>149</v>
      </c>
      <c r="C5" s="201">
        <v>39094</v>
      </c>
      <c r="D5" s="202" t="s">
        <v>106</v>
      </c>
      <c r="E5" s="203" t="s">
        <v>150</v>
      </c>
      <c r="F5" s="204">
        <v>226</v>
      </c>
      <c r="G5" s="204">
        <v>217</v>
      </c>
      <c r="H5" s="204">
        <v>2</v>
      </c>
      <c r="I5" s="205">
        <v>201013</v>
      </c>
      <c r="J5" s="206">
        <v>28406</v>
      </c>
      <c r="K5" s="205">
        <v>504270.5</v>
      </c>
      <c r="L5" s="206">
        <v>67050</v>
      </c>
      <c r="M5" s="205">
        <v>584329.5</v>
      </c>
      <c r="N5" s="206">
        <v>76357</v>
      </c>
      <c r="O5" s="205">
        <f>I5+K5+M5</f>
        <v>1289613</v>
      </c>
      <c r="P5" s="206">
        <f>J5+L5+N5</f>
        <v>171813</v>
      </c>
      <c r="Q5" s="207">
        <f>IF(O5&lt;&gt;0,P5/G5,"")</f>
        <v>791.7649769585254</v>
      </c>
      <c r="R5" s="208">
        <f>IF(O5&lt;&gt;0,O5/P5,"")</f>
        <v>7.505910495713363</v>
      </c>
      <c r="S5" s="205">
        <v>1929230.5</v>
      </c>
      <c r="T5" s="176">
        <f aca="true" t="shared" si="0" ref="T5:T48">IF(S5&lt;&gt;0,-(S5-O5)/S5,"")</f>
        <v>-0.3315402177189299</v>
      </c>
      <c r="U5" s="210">
        <v>4431941</v>
      </c>
      <c r="V5" s="211">
        <v>625716</v>
      </c>
      <c r="W5" s="212">
        <f>U5/V5</f>
        <v>7.082991325137922</v>
      </c>
    </row>
    <row r="6" spans="1:23" s="30" customFormat="1" ht="15">
      <c r="A6" s="54">
        <v>2</v>
      </c>
      <c r="B6" s="213" t="s">
        <v>151</v>
      </c>
      <c r="C6" s="189">
        <v>39101</v>
      </c>
      <c r="D6" s="190" t="s">
        <v>106</v>
      </c>
      <c r="E6" s="191" t="s">
        <v>106</v>
      </c>
      <c r="F6" s="192">
        <v>160</v>
      </c>
      <c r="G6" s="192">
        <v>160</v>
      </c>
      <c r="H6" s="192">
        <v>1</v>
      </c>
      <c r="I6" s="193">
        <v>201617.5</v>
      </c>
      <c r="J6" s="188">
        <v>27465</v>
      </c>
      <c r="K6" s="193">
        <v>449054</v>
      </c>
      <c r="L6" s="188">
        <v>59217</v>
      </c>
      <c r="M6" s="193">
        <v>554601.5</v>
      </c>
      <c r="N6" s="188">
        <v>73981</v>
      </c>
      <c r="O6" s="193">
        <f>I6+K6+M6</f>
        <v>1205273</v>
      </c>
      <c r="P6" s="188">
        <f>J6+L6+N6</f>
        <v>160663</v>
      </c>
      <c r="Q6" s="74">
        <f>IF(O6&lt;&gt;0,P6/G6,"")</f>
        <v>1004.14375</v>
      </c>
      <c r="R6" s="75">
        <f>IF(O6&lt;&gt;0,O6/P6,"")</f>
        <v>7.501870374635105</v>
      </c>
      <c r="S6" s="193">
        <v>0</v>
      </c>
      <c r="T6" s="171">
        <f t="shared" si="0"/>
      </c>
      <c r="U6" s="194">
        <v>1205273</v>
      </c>
      <c r="V6" s="195">
        <v>160663</v>
      </c>
      <c r="W6" s="214">
        <f>U6/V6</f>
        <v>7.501870374635105</v>
      </c>
    </row>
    <row r="7" spans="1:24" s="6" customFormat="1" ht="15.75" customHeight="1">
      <c r="A7" s="55">
        <v>3</v>
      </c>
      <c r="B7" s="235" t="s">
        <v>140</v>
      </c>
      <c r="C7" s="184">
        <v>39087</v>
      </c>
      <c r="D7" s="236" t="s">
        <v>27</v>
      </c>
      <c r="E7" s="236" t="s">
        <v>42</v>
      </c>
      <c r="F7" s="237">
        <v>90</v>
      </c>
      <c r="G7" s="237">
        <v>91</v>
      </c>
      <c r="H7" s="237">
        <v>3</v>
      </c>
      <c r="I7" s="238">
        <v>70313</v>
      </c>
      <c r="J7" s="239">
        <v>7868</v>
      </c>
      <c r="K7" s="238">
        <v>148351</v>
      </c>
      <c r="L7" s="239">
        <v>14487</v>
      </c>
      <c r="M7" s="238">
        <v>127818</v>
      </c>
      <c r="N7" s="239">
        <v>13540</v>
      </c>
      <c r="O7" s="238">
        <f>+M7+K7+I7</f>
        <v>346482</v>
      </c>
      <c r="P7" s="239">
        <f>+N7+L7+J7</f>
        <v>35895</v>
      </c>
      <c r="Q7" s="185">
        <f>+P7/G7</f>
        <v>394.45054945054943</v>
      </c>
      <c r="R7" s="186">
        <f>+O7/P7</f>
        <v>9.65265357292102</v>
      </c>
      <c r="S7" s="238">
        <f>+'[1]12-14 OCAK,07'!M28+'[1]12-14 OCAK,07'!K28+'[1]12-14 OCAK,07'!I28</f>
        <v>0</v>
      </c>
      <c r="T7" s="187">
        <f t="shared" si="0"/>
      </c>
      <c r="U7" s="238">
        <v>2155113</v>
      </c>
      <c r="V7" s="239">
        <v>244985</v>
      </c>
      <c r="W7" s="240">
        <f>+U7/V7</f>
        <v>8.796918178664</v>
      </c>
      <c r="X7" s="7"/>
    </row>
    <row r="8" spans="1:24" s="6" customFormat="1" ht="15.75" customHeight="1">
      <c r="A8" s="164">
        <v>4</v>
      </c>
      <c r="B8" s="229" t="s">
        <v>152</v>
      </c>
      <c r="C8" s="230">
        <v>39101</v>
      </c>
      <c r="D8" s="117" t="s">
        <v>27</v>
      </c>
      <c r="E8" s="117" t="s">
        <v>153</v>
      </c>
      <c r="F8" s="85">
        <v>151</v>
      </c>
      <c r="G8" s="85">
        <v>155</v>
      </c>
      <c r="H8" s="85">
        <v>1</v>
      </c>
      <c r="I8" s="231">
        <v>51829</v>
      </c>
      <c r="J8" s="99">
        <v>7237</v>
      </c>
      <c r="K8" s="231">
        <v>125008</v>
      </c>
      <c r="L8" s="99">
        <v>16119</v>
      </c>
      <c r="M8" s="231">
        <v>152689</v>
      </c>
      <c r="N8" s="99">
        <v>19957</v>
      </c>
      <c r="O8" s="231">
        <f>+M8+K8+I8</f>
        <v>329526</v>
      </c>
      <c r="P8" s="99">
        <f>+N8+L8+J8</f>
        <v>43313</v>
      </c>
      <c r="Q8" s="232">
        <f>IF(O8&lt;&gt;0,P8/G8,"")</f>
        <v>279.43870967741935</v>
      </c>
      <c r="R8" s="233">
        <f>IF(O8&lt;&gt;0,O8/P8,"")</f>
        <v>7.608016069078568</v>
      </c>
      <c r="S8" s="231">
        <v>0</v>
      </c>
      <c r="T8" s="183">
        <f t="shared" si="0"/>
      </c>
      <c r="U8" s="231">
        <v>329526</v>
      </c>
      <c r="V8" s="99">
        <v>43313</v>
      </c>
      <c r="W8" s="234">
        <f>+U8/V8</f>
        <v>7.608016069078568</v>
      </c>
      <c r="X8" s="7"/>
    </row>
    <row r="9" spans="1:24" s="6" customFormat="1" ht="15.75" customHeight="1">
      <c r="A9" s="53">
        <v>5</v>
      </c>
      <c r="B9" s="217" t="s">
        <v>126</v>
      </c>
      <c r="C9" s="69">
        <v>39080</v>
      </c>
      <c r="D9" s="196" t="s">
        <v>99</v>
      </c>
      <c r="E9" s="196" t="s">
        <v>100</v>
      </c>
      <c r="F9" s="197">
        <v>97</v>
      </c>
      <c r="G9" s="197">
        <v>99</v>
      </c>
      <c r="H9" s="197">
        <v>4</v>
      </c>
      <c r="I9" s="166">
        <v>40232</v>
      </c>
      <c r="J9" s="167">
        <v>5195</v>
      </c>
      <c r="K9" s="166">
        <v>86735.5</v>
      </c>
      <c r="L9" s="167">
        <v>10379</v>
      </c>
      <c r="M9" s="166">
        <v>90993</v>
      </c>
      <c r="N9" s="167">
        <v>11486</v>
      </c>
      <c r="O9" s="166">
        <f>I9+K9+M9</f>
        <v>217960.5</v>
      </c>
      <c r="P9" s="167">
        <f>J9+L9+N9</f>
        <v>27060</v>
      </c>
      <c r="Q9" s="167">
        <f>+P9/G9</f>
        <v>273.3333333333333</v>
      </c>
      <c r="R9" s="172">
        <f>+O9/P9</f>
        <v>8.054711751662971</v>
      </c>
      <c r="S9" s="166">
        <v>310877</v>
      </c>
      <c r="T9" s="171">
        <f t="shared" si="0"/>
        <v>-0.29888508960135357</v>
      </c>
      <c r="U9" s="166">
        <v>2432303</v>
      </c>
      <c r="V9" s="167">
        <v>309890</v>
      </c>
      <c r="W9" s="177">
        <f>U9/V9</f>
        <v>7.84892381167511</v>
      </c>
      <c r="X9" s="7"/>
    </row>
    <row r="10" spans="1:25" s="9" customFormat="1" ht="15.75" customHeight="1">
      <c r="A10" s="54">
        <v>6</v>
      </c>
      <c r="B10" s="218" t="s">
        <v>142</v>
      </c>
      <c r="C10" s="59">
        <v>39094</v>
      </c>
      <c r="D10" s="115" t="s">
        <v>48</v>
      </c>
      <c r="E10" s="115" t="s">
        <v>5</v>
      </c>
      <c r="F10" s="79">
        <v>30</v>
      </c>
      <c r="G10" s="79">
        <v>30</v>
      </c>
      <c r="H10" s="79">
        <v>2</v>
      </c>
      <c r="I10" s="165">
        <v>29184</v>
      </c>
      <c r="J10" s="64">
        <v>2810</v>
      </c>
      <c r="K10" s="165">
        <v>54735.5</v>
      </c>
      <c r="L10" s="64">
        <v>5024</v>
      </c>
      <c r="M10" s="165">
        <v>53319.5</v>
      </c>
      <c r="N10" s="64">
        <v>4898</v>
      </c>
      <c r="O10" s="165">
        <f>SUM(I10+K10+M10)</f>
        <v>137239</v>
      </c>
      <c r="P10" s="64">
        <f>SUM(J10+L10+N10)</f>
        <v>12732</v>
      </c>
      <c r="Q10" s="64">
        <f>+P10/G10</f>
        <v>424.4</v>
      </c>
      <c r="R10" s="76">
        <f>+O10/P10</f>
        <v>10.779060634621427</v>
      </c>
      <c r="S10" s="165">
        <v>161416.5</v>
      </c>
      <c r="T10" s="171">
        <f t="shared" si="0"/>
        <v>-0.14978332450523954</v>
      </c>
      <c r="U10" s="165">
        <v>415145</v>
      </c>
      <c r="V10" s="64">
        <v>41851</v>
      </c>
      <c r="W10" s="179">
        <f>U10/V10</f>
        <v>9.919595708585218</v>
      </c>
      <c r="Y10" s="8"/>
    </row>
    <row r="11" spans="1:24" s="10" customFormat="1" ht="15.75" customHeight="1">
      <c r="A11" s="53">
        <v>7</v>
      </c>
      <c r="B11" s="215" t="s">
        <v>141</v>
      </c>
      <c r="C11" s="69">
        <v>39073</v>
      </c>
      <c r="D11" s="114" t="s">
        <v>27</v>
      </c>
      <c r="E11" s="114" t="s">
        <v>44</v>
      </c>
      <c r="F11" s="62">
        <v>56</v>
      </c>
      <c r="G11" s="62">
        <v>40</v>
      </c>
      <c r="H11" s="62">
        <v>4</v>
      </c>
      <c r="I11" s="165">
        <v>20163</v>
      </c>
      <c r="J11" s="64">
        <v>2018</v>
      </c>
      <c r="K11" s="165">
        <v>42645</v>
      </c>
      <c r="L11" s="64">
        <v>4264</v>
      </c>
      <c r="M11" s="165">
        <v>39320</v>
      </c>
      <c r="N11" s="64">
        <v>3912</v>
      </c>
      <c r="O11" s="165">
        <f>+M11+K11+I11</f>
        <v>102128</v>
      </c>
      <c r="P11" s="64">
        <f>+N11+L11+J11</f>
        <v>10194</v>
      </c>
      <c r="Q11" s="167">
        <f>+P11/G11</f>
        <v>254.85</v>
      </c>
      <c r="R11" s="172">
        <f>+O11/P11</f>
        <v>10.018442220914263</v>
      </c>
      <c r="S11" s="165">
        <v>208788</v>
      </c>
      <c r="T11" s="171">
        <f t="shared" si="0"/>
        <v>-0.5108531141636492</v>
      </c>
      <c r="U11" s="165">
        <v>1892352</v>
      </c>
      <c r="V11" s="64">
        <v>203538</v>
      </c>
      <c r="W11" s="216">
        <f>+U11/V11</f>
        <v>9.297290923562185</v>
      </c>
      <c r="X11" s="8"/>
    </row>
    <row r="12" spans="1:24" s="10" customFormat="1" ht="15.75" customHeight="1">
      <c r="A12" s="54">
        <v>8</v>
      </c>
      <c r="B12" s="219" t="s">
        <v>120</v>
      </c>
      <c r="C12" s="69">
        <v>39087</v>
      </c>
      <c r="D12" s="198" t="s">
        <v>25</v>
      </c>
      <c r="E12" s="113" t="s">
        <v>43</v>
      </c>
      <c r="F12" s="71">
        <v>80</v>
      </c>
      <c r="G12" s="71">
        <v>53</v>
      </c>
      <c r="H12" s="71">
        <v>4</v>
      </c>
      <c r="I12" s="169">
        <v>12359</v>
      </c>
      <c r="J12" s="73">
        <v>1501</v>
      </c>
      <c r="K12" s="169">
        <v>39547</v>
      </c>
      <c r="L12" s="73">
        <v>4425</v>
      </c>
      <c r="M12" s="169">
        <v>42637</v>
      </c>
      <c r="N12" s="73">
        <v>4607</v>
      </c>
      <c r="O12" s="170">
        <f>+I12+K12+M12</f>
        <v>94543</v>
      </c>
      <c r="P12" s="173">
        <f>+J12+L12+N12</f>
        <v>10533</v>
      </c>
      <c r="Q12" s="74">
        <f>IF(O12&lt;&gt;0,P12/G12,"")</f>
        <v>198.73584905660377</v>
      </c>
      <c r="R12" s="75">
        <f>IF(O12&lt;&gt;0,O12/P12,"")</f>
        <v>8.975885312826355</v>
      </c>
      <c r="S12" s="169">
        <v>187662</v>
      </c>
      <c r="T12" s="171">
        <f t="shared" si="0"/>
        <v>-0.49620594473041957</v>
      </c>
      <c r="U12" s="169">
        <v>1414048</v>
      </c>
      <c r="V12" s="73">
        <v>167626</v>
      </c>
      <c r="W12" s="178">
        <f aca="true" t="shared" si="1" ref="W12:W17">U12/V12</f>
        <v>8.435731927028026</v>
      </c>
      <c r="X12" s="12"/>
    </row>
    <row r="13" spans="1:24" s="10" customFormat="1" ht="15.75" customHeight="1">
      <c r="A13" s="53">
        <v>9</v>
      </c>
      <c r="B13" s="215" t="s">
        <v>143</v>
      </c>
      <c r="C13" s="59">
        <v>39094</v>
      </c>
      <c r="D13" s="199" t="s">
        <v>68</v>
      </c>
      <c r="E13" s="114" t="s">
        <v>114</v>
      </c>
      <c r="F13" s="62">
        <v>42</v>
      </c>
      <c r="G13" s="62">
        <v>44</v>
      </c>
      <c r="H13" s="62">
        <v>2</v>
      </c>
      <c r="I13" s="168">
        <v>8289.5</v>
      </c>
      <c r="J13" s="65">
        <v>1109</v>
      </c>
      <c r="K13" s="168">
        <v>34673</v>
      </c>
      <c r="L13" s="65">
        <v>4051</v>
      </c>
      <c r="M13" s="168">
        <v>37396.5</v>
      </c>
      <c r="N13" s="65">
        <v>4303</v>
      </c>
      <c r="O13" s="168">
        <f>I13+K13+M13</f>
        <v>80359</v>
      </c>
      <c r="P13" s="65">
        <f>J13+L13+N13</f>
        <v>9463</v>
      </c>
      <c r="Q13" s="167">
        <f>+P13/G13</f>
        <v>215.0681818181818</v>
      </c>
      <c r="R13" s="172">
        <f>+O13/P13</f>
        <v>8.491915882912396</v>
      </c>
      <c r="S13" s="168">
        <v>93478</v>
      </c>
      <c r="T13" s="171">
        <f t="shared" si="0"/>
        <v>-0.14034318235306703</v>
      </c>
      <c r="U13" s="168">
        <v>197351.5</v>
      </c>
      <c r="V13" s="65">
        <v>23446</v>
      </c>
      <c r="W13" s="179">
        <f t="shared" si="1"/>
        <v>8.417278000511814</v>
      </c>
      <c r="X13" s="8"/>
    </row>
    <row r="14" spans="1:24" s="10" customFormat="1" ht="15.75" customHeight="1">
      <c r="A14" s="54">
        <v>10</v>
      </c>
      <c r="B14" s="213" t="s">
        <v>127</v>
      </c>
      <c r="C14" s="189">
        <v>39073</v>
      </c>
      <c r="D14" s="190" t="s">
        <v>106</v>
      </c>
      <c r="E14" s="191" t="s">
        <v>106</v>
      </c>
      <c r="F14" s="192">
        <v>186</v>
      </c>
      <c r="G14" s="192">
        <v>46</v>
      </c>
      <c r="H14" s="192">
        <v>5</v>
      </c>
      <c r="I14" s="193">
        <v>14207</v>
      </c>
      <c r="J14" s="188">
        <v>2044</v>
      </c>
      <c r="K14" s="193">
        <v>28431.5</v>
      </c>
      <c r="L14" s="188">
        <v>3963</v>
      </c>
      <c r="M14" s="193">
        <v>29178.5</v>
      </c>
      <c r="N14" s="188">
        <v>3995</v>
      </c>
      <c r="O14" s="193">
        <f>I14+K14+M14</f>
        <v>71817</v>
      </c>
      <c r="P14" s="188">
        <f>J14+L14+N14</f>
        <v>10002</v>
      </c>
      <c r="Q14" s="74">
        <f>IF(O14&lt;&gt;0,P14/G14,"")</f>
        <v>217.43478260869566</v>
      </c>
      <c r="R14" s="75">
        <f>IF(O14&lt;&gt;0,O14/P14,"")</f>
        <v>7.180263947210558</v>
      </c>
      <c r="S14" s="193">
        <v>146300</v>
      </c>
      <c r="T14" s="171">
        <f t="shared" si="0"/>
        <v>-0.5091114149008886</v>
      </c>
      <c r="U14" s="194">
        <v>2329476</v>
      </c>
      <c r="V14" s="195">
        <v>333013</v>
      </c>
      <c r="W14" s="214">
        <f t="shared" si="1"/>
        <v>6.995150339476237</v>
      </c>
      <c r="X14" s="8"/>
    </row>
    <row r="15" spans="1:24" s="10" customFormat="1" ht="15.75" customHeight="1">
      <c r="A15" s="53">
        <v>11</v>
      </c>
      <c r="B15" s="217" t="s">
        <v>144</v>
      </c>
      <c r="C15" s="69">
        <v>39094</v>
      </c>
      <c r="D15" s="116" t="s">
        <v>17</v>
      </c>
      <c r="E15" s="116" t="s">
        <v>44</v>
      </c>
      <c r="F15" s="83">
        <v>30</v>
      </c>
      <c r="G15" s="83">
        <v>30</v>
      </c>
      <c r="H15" s="83">
        <v>2</v>
      </c>
      <c r="I15" s="169">
        <v>13189</v>
      </c>
      <c r="J15" s="73">
        <v>1226</v>
      </c>
      <c r="K15" s="169">
        <v>25336</v>
      </c>
      <c r="L15" s="73">
        <v>2264</v>
      </c>
      <c r="M15" s="169">
        <v>20002</v>
      </c>
      <c r="N15" s="73">
        <v>1810</v>
      </c>
      <c r="O15" s="170">
        <f>+I15+K15+M15</f>
        <v>58527</v>
      </c>
      <c r="P15" s="173">
        <f>+J15+L15+N15</f>
        <v>5300</v>
      </c>
      <c r="Q15" s="74">
        <f>IF(O15&lt;&gt;0,P15/G15,"")</f>
        <v>176.66666666666666</v>
      </c>
      <c r="R15" s="75">
        <f>IF(O15&lt;&gt;0,O15/P15,"")</f>
        <v>11.042830188679245</v>
      </c>
      <c r="S15" s="169">
        <v>91539</v>
      </c>
      <c r="T15" s="171">
        <f t="shared" si="0"/>
        <v>-0.3606331727460427</v>
      </c>
      <c r="U15" s="169">
        <v>196665</v>
      </c>
      <c r="V15" s="73">
        <v>18970</v>
      </c>
      <c r="W15" s="178">
        <f t="shared" si="1"/>
        <v>10.367158671586715</v>
      </c>
      <c r="X15" s="8"/>
    </row>
    <row r="16" spans="1:24" s="10" customFormat="1" ht="15.75" customHeight="1">
      <c r="A16" s="54">
        <v>12</v>
      </c>
      <c r="B16" s="219" t="s">
        <v>119</v>
      </c>
      <c r="C16" s="69">
        <v>39073</v>
      </c>
      <c r="D16" s="198" t="s">
        <v>25</v>
      </c>
      <c r="E16" s="113" t="s">
        <v>26</v>
      </c>
      <c r="F16" s="71">
        <v>60</v>
      </c>
      <c r="G16" s="71">
        <v>23</v>
      </c>
      <c r="H16" s="71">
        <v>5</v>
      </c>
      <c r="I16" s="169">
        <v>11282</v>
      </c>
      <c r="J16" s="73">
        <v>1349</v>
      </c>
      <c r="K16" s="169">
        <v>18618</v>
      </c>
      <c r="L16" s="73">
        <v>2121</v>
      </c>
      <c r="M16" s="169">
        <v>17986</v>
      </c>
      <c r="N16" s="73">
        <v>2055</v>
      </c>
      <c r="O16" s="170">
        <f>+I16+K16+M16</f>
        <v>47886</v>
      </c>
      <c r="P16" s="173">
        <f>+J16+L16+N16</f>
        <v>5525</v>
      </c>
      <c r="Q16" s="74">
        <f>IF(O16&lt;&gt;0,P16/G16,"")</f>
        <v>240.2173913043478</v>
      </c>
      <c r="R16" s="75">
        <f>IF(O16&lt;&gt;0,O16/P16,"")</f>
        <v>8.667149321266969</v>
      </c>
      <c r="S16" s="169">
        <v>87265</v>
      </c>
      <c r="T16" s="171">
        <f t="shared" si="0"/>
        <v>-0.4512576634389503</v>
      </c>
      <c r="U16" s="169">
        <v>1950524</v>
      </c>
      <c r="V16" s="73">
        <v>217409</v>
      </c>
      <c r="W16" s="178">
        <f t="shared" si="1"/>
        <v>8.971680105239434</v>
      </c>
      <c r="X16" s="8"/>
    </row>
    <row r="17" spans="1:24" s="10" customFormat="1" ht="15.75" customHeight="1">
      <c r="A17" s="53">
        <v>13</v>
      </c>
      <c r="B17" s="220" t="s">
        <v>154</v>
      </c>
      <c r="C17" s="121">
        <v>39101</v>
      </c>
      <c r="D17" s="196" t="s">
        <v>28</v>
      </c>
      <c r="E17" s="196" t="s">
        <v>113</v>
      </c>
      <c r="F17" s="197">
        <v>14</v>
      </c>
      <c r="G17" s="197">
        <v>14</v>
      </c>
      <c r="H17" s="197">
        <v>1</v>
      </c>
      <c r="I17" s="166">
        <v>6533</v>
      </c>
      <c r="J17" s="167">
        <v>563</v>
      </c>
      <c r="K17" s="166">
        <v>11735</v>
      </c>
      <c r="L17" s="167">
        <v>999</v>
      </c>
      <c r="M17" s="166">
        <v>11995</v>
      </c>
      <c r="N17" s="167">
        <v>1015</v>
      </c>
      <c r="O17" s="166">
        <v>30262</v>
      </c>
      <c r="P17" s="167">
        <v>2577</v>
      </c>
      <c r="Q17" s="167">
        <f>+P17/G17</f>
        <v>184.07142857142858</v>
      </c>
      <c r="R17" s="172">
        <f>+O17/P17</f>
        <v>11.743112145906093</v>
      </c>
      <c r="S17" s="166"/>
      <c r="T17" s="171">
        <f t="shared" si="0"/>
      </c>
      <c r="U17" s="166">
        <v>30262</v>
      </c>
      <c r="V17" s="167">
        <v>2577</v>
      </c>
      <c r="W17" s="177">
        <f t="shared" si="1"/>
        <v>11.743112145906093</v>
      </c>
      <c r="X17" s="8"/>
    </row>
    <row r="18" spans="1:24" s="10" customFormat="1" ht="15.75" customHeight="1">
      <c r="A18" s="54">
        <v>14</v>
      </c>
      <c r="B18" s="219" t="s">
        <v>124</v>
      </c>
      <c r="C18" s="69">
        <v>39073</v>
      </c>
      <c r="D18" s="113" t="s">
        <v>6</v>
      </c>
      <c r="E18" s="113" t="s">
        <v>107</v>
      </c>
      <c r="F18" s="71">
        <v>112</v>
      </c>
      <c r="G18" s="71">
        <v>42</v>
      </c>
      <c r="H18" s="71">
        <v>5</v>
      </c>
      <c r="I18" s="174">
        <v>6374</v>
      </c>
      <c r="J18" s="175">
        <v>1382</v>
      </c>
      <c r="K18" s="174">
        <v>11551.5</v>
      </c>
      <c r="L18" s="175">
        <v>2282</v>
      </c>
      <c r="M18" s="174">
        <v>10905</v>
      </c>
      <c r="N18" s="175">
        <v>2133</v>
      </c>
      <c r="O18" s="174">
        <v>28830.5</v>
      </c>
      <c r="P18" s="175">
        <v>5797</v>
      </c>
      <c r="Q18" s="74">
        <f>IF(O18&lt;&gt;0,P18/G18,"")</f>
        <v>138.02380952380952</v>
      </c>
      <c r="R18" s="75">
        <f>IF(O18&lt;&gt;0,O18/P18,"")</f>
        <v>4.973348283594963</v>
      </c>
      <c r="S18" s="174">
        <v>110875</v>
      </c>
      <c r="T18" s="171">
        <f t="shared" si="0"/>
        <v>-0.7399729425028185</v>
      </c>
      <c r="U18" s="174">
        <v>2669207.5</v>
      </c>
      <c r="V18" s="175">
        <v>360973</v>
      </c>
      <c r="W18" s="180">
        <v>7.39</v>
      </c>
      <c r="X18" s="8"/>
    </row>
    <row r="19" spans="1:24" s="10" customFormat="1" ht="15.75" customHeight="1">
      <c r="A19" s="53">
        <v>15</v>
      </c>
      <c r="B19" s="213" t="s">
        <v>108</v>
      </c>
      <c r="C19" s="189">
        <v>39045</v>
      </c>
      <c r="D19" s="190" t="s">
        <v>106</v>
      </c>
      <c r="E19" s="191" t="s">
        <v>109</v>
      </c>
      <c r="F19" s="192">
        <v>59</v>
      </c>
      <c r="G19" s="192">
        <v>24</v>
      </c>
      <c r="H19" s="192">
        <v>9</v>
      </c>
      <c r="I19" s="193">
        <v>4556.5</v>
      </c>
      <c r="J19" s="188">
        <v>1168</v>
      </c>
      <c r="K19" s="193">
        <v>8806.5</v>
      </c>
      <c r="L19" s="188">
        <v>2013</v>
      </c>
      <c r="M19" s="193">
        <v>8601.5</v>
      </c>
      <c r="N19" s="188">
        <v>1937</v>
      </c>
      <c r="O19" s="193">
        <f>SUM(I19+K19+M19)</f>
        <v>21964.5</v>
      </c>
      <c r="P19" s="188">
        <f>SUM(J19+L19+N19)</f>
        <v>5118</v>
      </c>
      <c r="Q19" s="167">
        <f>+P19/G19</f>
        <v>213.25</v>
      </c>
      <c r="R19" s="172">
        <f>+O19/P19</f>
        <v>4.291617819460727</v>
      </c>
      <c r="S19" s="193">
        <v>53014.5</v>
      </c>
      <c r="T19" s="171">
        <f t="shared" si="0"/>
        <v>-0.5856888209829386</v>
      </c>
      <c r="U19" s="194">
        <v>4455525</v>
      </c>
      <c r="V19" s="195">
        <v>604910</v>
      </c>
      <c r="W19" s="214">
        <f>U19/V19</f>
        <v>7.365599841298706</v>
      </c>
      <c r="X19" s="8"/>
    </row>
    <row r="20" spans="1:24" s="10" customFormat="1" ht="15.75" customHeight="1">
      <c r="A20" s="54">
        <v>16</v>
      </c>
      <c r="B20" s="213" t="s">
        <v>135</v>
      </c>
      <c r="C20" s="189">
        <v>39045</v>
      </c>
      <c r="D20" s="190" t="s">
        <v>106</v>
      </c>
      <c r="E20" s="190" t="s">
        <v>136</v>
      </c>
      <c r="F20" s="192">
        <v>74</v>
      </c>
      <c r="G20" s="192">
        <v>2</v>
      </c>
      <c r="H20" s="192">
        <v>9</v>
      </c>
      <c r="I20" s="193">
        <v>4675</v>
      </c>
      <c r="J20" s="188">
        <v>931</v>
      </c>
      <c r="K20" s="193">
        <v>6000</v>
      </c>
      <c r="L20" s="188">
        <v>1200</v>
      </c>
      <c r="M20" s="193">
        <v>10422</v>
      </c>
      <c r="N20" s="188">
        <v>2090</v>
      </c>
      <c r="O20" s="193">
        <f>I20+K20+M20</f>
        <v>21097</v>
      </c>
      <c r="P20" s="188">
        <f>J20+L20+N20</f>
        <v>4221</v>
      </c>
      <c r="Q20" s="74">
        <f>IF(O20&lt;&gt;0,P20/G20,"")</f>
        <v>2110.5</v>
      </c>
      <c r="R20" s="75">
        <f>IF(O20&lt;&gt;0,O20/P20,"")</f>
        <v>4.998104714522625</v>
      </c>
      <c r="S20" s="193">
        <v>2204</v>
      </c>
      <c r="T20" s="171">
        <f t="shared" si="0"/>
        <v>8.572141560798547</v>
      </c>
      <c r="U20" s="194">
        <v>1076425</v>
      </c>
      <c r="V20" s="195">
        <v>144848</v>
      </c>
      <c r="W20" s="214">
        <f>U20/V20</f>
        <v>7.4314108582790235</v>
      </c>
      <c r="X20" s="8"/>
    </row>
    <row r="21" spans="1:24" s="10" customFormat="1" ht="15.75" customHeight="1">
      <c r="A21" s="53">
        <v>17</v>
      </c>
      <c r="B21" s="213" t="s">
        <v>110</v>
      </c>
      <c r="C21" s="189">
        <v>39052</v>
      </c>
      <c r="D21" s="190" t="s">
        <v>106</v>
      </c>
      <c r="E21" s="190" t="s">
        <v>111</v>
      </c>
      <c r="F21" s="192">
        <v>90</v>
      </c>
      <c r="G21" s="192">
        <v>22</v>
      </c>
      <c r="H21" s="192">
        <v>8</v>
      </c>
      <c r="I21" s="193">
        <v>3390</v>
      </c>
      <c r="J21" s="188">
        <v>656</v>
      </c>
      <c r="K21" s="193">
        <v>7522</v>
      </c>
      <c r="L21" s="188">
        <v>1471</v>
      </c>
      <c r="M21" s="193">
        <v>7195</v>
      </c>
      <c r="N21" s="188">
        <v>1375</v>
      </c>
      <c r="O21" s="193">
        <f>I21+K21+M21</f>
        <v>18107</v>
      </c>
      <c r="P21" s="188">
        <f>J21+L21+N21</f>
        <v>3502</v>
      </c>
      <c r="Q21" s="74">
        <f>IF(O21&lt;&gt;0,P21/G21,"")</f>
        <v>159.1818181818182</v>
      </c>
      <c r="R21" s="75">
        <f>IF(O21&lt;&gt;0,O21/P21,"")</f>
        <v>5.170474014848658</v>
      </c>
      <c r="S21" s="193">
        <v>44320</v>
      </c>
      <c r="T21" s="171">
        <f t="shared" si="0"/>
        <v>-0.5914485559566787</v>
      </c>
      <c r="U21" s="194">
        <v>2393283</v>
      </c>
      <c r="V21" s="195">
        <v>330256</v>
      </c>
      <c r="W21" s="214">
        <f>U21/V21</f>
        <v>7.246751005280752</v>
      </c>
      <c r="X21" s="8"/>
    </row>
    <row r="22" spans="1:24" s="10" customFormat="1" ht="15.75" customHeight="1">
      <c r="A22" s="54">
        <v>18</v>
      </c>
      <c r="B22" s="215" t="s">
        <v>115</v>
      </c>
      <c r="C22" s="69" t="s">
        <v>122</v>
      </c>
      <c r="D22" s="114" t="s">
        <v>27</v>
      </c>
      <c r="E22" s="114" t="s">
        <v>80</v>
      </c>
      <c r="F22" s="62">
        <v>91</v>
      </c>
      <c r="G22" s="62">
        <v>32</v>
      </c>
      <c r="H22" s="62">
        <v>6</v>
      </c>
      <c r="I22" s="165">
        <v>3017</v>
      </c>
      <c r="J22" s="64">
        <v>407</v>
      </c>
      <c r="K22" s="165">
        <v>4008</v>
      </c>
      <c r="L22" s="64">
        <v>674</v>
      </c>
      <c r="M22" s="165">
        <v>5795</v>
      </c>
      <c r="N22" s="64">
        <v>885</v>
      </c>
      <c r="O22" s="165">
        <f>+M22+K22+I22</f>
        <v>12820</v>
      </c>
      <c r="P22" s="64">
        <f>+N22+L22+J22</f>
        <v>1966</v>
      </c>
      <c r="Q22" s="74">
        <f>IF(O22&lt;&gt;0,P22/G22,"")</f>
        <v>61.4375</v>
      </c>
      <c r="R22" s="75">
        <f>IF(O22&lt;&gt;0,O22/P22,"")</f>
        <v>6.520854526958291</v>
      </c>
      <c r="S22" s="165">
        <v>33370</v>
      </c>
      <c r="T22" s="171">
        <f t="shared" si="0"/>
        <v>-0.6158225951453401</v>
      </c>
      <c r="U22" s="165">
        <v>1722955</v>
      </c>
      <c r="V22" s="64">
        <v>228071</v>
      </c>
      <c r="W22" s="216">
        <f>+U22/V22</f>
        <v>7.554467687693744</v>
      </c>
      <c r="X22" s="8"/>
    </row>
    <row r="23" spans="1:24" s="10" customFormat="1" ht="15.75" customHeight="1">
      <c r="A23" s="53">
        <v>19</v>
      </c>
      <c r="B23" s="213" t="s">
        <v>128</v>
      </c>
      <c r="C23" s="189">
        <v>39080</v>
      </c>
      <c r="D23" s="190" t="s">
        <v>106</v>
      </c>
      <c r="E23" s="190" t="s">
        <v>41</v>
      </c>
      <c r="F23" s="192">
        <v>51</v>
      </c>
      <c r="G23" s="192">
        <v>11</v>
      </c>
      <c r="H23" s="192">
        <v>4</v>
      </c>
      <c r="I23" s="193">
        <v>2084</v>
      </c>
      <c r="J23" s="188">
        <v>246</v>
      </c>
      <c r="K23" s="193">
        <v>3579</v>
      </c>
      <c r="L23" s="188">
        <v>431</v>
      </c>
      <c r="M23" s="193">
        <v>3000</v>
      </c>
      <c r="N23" s="188">
        <v>337</v>
      </c>
      <c r="O23" s="193">
        <f>I23+K23+M23</f>
        <v>8663</v>
      </c>
      <c r="P23" s="188">
        <f>J23+L23+N23</f>
        <v>1014</v>
      </c>
      <c r="Q23" s="167">
        <f>+P23/G23</f>
        <v>92.18181818181819</v>
      </c>
      <c r="R23" s="172">
        <f>+O23/P23</f>
        <v>8.543392504930967</v>
      </c>
      <c r="S23" s="193">
        <v>50654.5</v>
      </c>
      <c r="T23" s="171">
        <f t="shared" si="0"/>
        <v>-0.8289786692199114</v>
      </c>
      <c r="U23" s="193">
        <v>701782</v>
      </c>
      <c r="V23" s="188">
        <v>82305</v>
      </c>
      <c r="W23" s="214">
        <f aca="true" t="shared" si="2" ref="W23:W30">U23/V23</f>
        <v>8.526602272036936</v>
      </c>
      <c r="X23" s="8"/>
    </row>
    <row r="24" spans="1:24" s="10" customFormat="1" ht="15.75" customHeight="1">
      <c r="A24" s="54">
        <v>20</v>
      </c>
      <c r="B24" s="219" t="s">
        <v>125</v>
      </c>
      <c r="C24" s="69">
        <v>39066</v>
      </c>
      <c r="D24" s="198" t="s">
        <v>25</v>
      </c>
      <c r="E24" s="113" t="s">
        <v>114</v>
      </c>
      <c r="F24" s="71">
        <v>183</v>
      </c>
      <c r="G24" s="71">
        <v>22</v>
      </c>
      <c r="H24" s="71">
        <v>6</v>
      </c>
      <c r="I24" s="169">
        <v>1827</v>
      </c>
      <c r="J24" s="73">
        <v>424</v>
      </c>
      <c r="K24" s="169">
        <v>3096</v>
      </c>
      <c r="L24" s="73">
        <v>720</v>
      </c>
      <c r="M24" s="169">
        <v>2482</v>
      </c>
      <c r="N24" s="73">
        <v>570</v>
      </c>
      <c r="O24" s="170">
        <f>+I24+K24+M24</f>
        <v>7405</v>
      </c>
      <c r="P24" s="173">
        <f>+J24+L24+N24</f>
        <v>1714</v>
      </c>
      <c r="Q24" s="74">
        <f>IF(O24&lt;&gt;0,P24/G24,"")</f>
        <v>77.9090909090909</v>
      </c>
      <c r="R24" s="75">
        <f>IF(O24&lt;&gt;0,O24/P24,"")</f>
        <v>4.320303383897317</v>
      </c>
      <c r="S24" s="169">
        <v>20962</v>
      </c>
      <c r="T24" s="171">
        <f t="shared" si="0"/>
        <v>-0.6467417231180231</v>
      </c>
      <c r="U24" s="169">
        <v>3073261</v>
      </c>
      <c r="V24" s="73">
        <v>443773</v>
      </c>
      <c r="W24" s="178">
        <f t="shared" si="2"/>
        <v>6.925299646440861</v>
      </c>
      <c r="X24" s="8"/>
    </row>
    <row r="25" spans="1:24" s="10" customFormat="1" ht="15.75" customHeight="1">
      <c r="A25" s="53">
        <v>21</v>
      </c>
      <c r="B25" s="213" t="s">
        <v>121</v>
      </c>
      <c r="C25" s="189">
        <v>39073</v>
      </c>
      <c r="D25" s="190" t="s">
        <v>106</v>
      </c>
      <c r="E25" s="191" t="s">
        <v>50</v>
      </c>
      <c r="F25" s="192">
        <v>50</v>
      </c>
      <c r="G25" s="192">
        <v>14</v>
      </c>
      <c r="H25" s="192">
        <v>5</v>
      </c>
      <c r="I25" s="193">
        <v>645</v>
      </c>
      <c r="J25" s="188">
        <v>114</v>
      </c>
      <c r="K25" s="193">
        <v>2098.5</v>
      </c>
      <c r="L25" s="188">
        <v>355</v>
      </c>
      <c r="M25" s="193">
        <v>2256</v>
      </c>
      <c r="N25" s="188">
        <v>362</v>
      </c>
      <c r="O25" s="193">
        <f aca="true" t="shared" si="3" ref="O25:P29">I25+K25+M25</f>
        <v>4999.5</v>
      </c>
      <c r="P25" s="188">
        <f t="shared" si="3"/>
        <v>831</v>
      </c>
      <c r="Q25" s="74">
        <f>IF(O25&lt;&gt;0,P25/G25,"")</f>
        <v>59.357142857142854</v>
      </c>
      <c r="R25" s="75">
        <f>IF(O25&lt;&gt;0,O25/P25,"")</f>
        <v>6.016245487364621</v>
      </c>
      <c r="S25" s="193">
        <v>11101</v>
      </c>
      <c r="T25" s="171">
        <f t="shared" si="0"/>
        <v>-0.5496351680028826</v>
      </c>
      <c r="U25" s="193">
        <v>377447.5</v>
      </c>
      <c r="V25" s="188">
        <v>47780</v>
      </c>
      <c r="W25" s="214">
        <f t="shared" si="2"/>
        <v>7.899696525742988</v>
      </c>
      <c r="X25" s="8"/>
    </row>
    <row r="26" spans="1:25" s="10" customFormat="1" ht="15.75" customHeight="1">
      <c r="A26" s="54">
        <v>22</v>
      </c>
      <c r="B26" s="219" t="s">
        <v>133</v>
      </c>
      <c r="C26" s="69">
        <v>39087</v>
      </c>
      <c r="D26" s="113" t="s">
        <v>145</v>
      </c>
      <c r="E26" s="113" t="s">
        <v>50</v>
      </c>
      <c r="F26" s="71">
        <v>11</v>
      </c>
      <c r="G26" s="71">
        <v>7</v>
      </c>
      <c r="H26" s="71">
        <v>3</v>
      </c>
      <c r="I26" s="174">
        <v>540</v>
      </c>
      <c r="J26" s="175">
        <v>61</v>
      </c>
      <c r="K26" s="174">
        <v>1950</v>
      </c>
      <c r="L26" s="175">
        <v>192</v>
      </c>
      <c r="M26" s="174">
        <v>1907</v>
      </c>
      <c r="N26" s="175">
        <v>197</v>
      </c>
      <c r="O26" s="174">
        <f t="shared" si="3"/>
        <v>4397</v>
      </c>
      <c r="P26" s="175">
        <f t="shared" si="3"/>
        <v>450</v>
      </c>
      <c r="Q26" s="74">
        <f>IF(O26&lt;&gt;0,P26/G26,"")</f>
        <v>64.28571428571429</v>
      </c>
      <c r="R26" s="75">
        <f>IF(O26&lt;&gt;0,O26/P26,"")</f>
        <v>9.77111111111111</v>
      </c>
      <c r="S26" s="174"/>
      <c r="T26" s="171">
        <f t="shared" si="0"/>
      </c>
      <c r="U26" s="174">
        <v>93984.29</v>
      </c>
      <c r="V26" s="175">
        <v>9074</v>
      </c>
      <c r="W26" s="177">
        <f t="shared" si="2"/>
        <v>10.357536918668723</v>
      </c>
      <c r="X26" s="8"/>
      <c r="Y26" s="8"/>
    </row>
    <row r="27" spans="1:25" s="10" customFormat="1" ht="15.75" customHeight="1">
      <c r="A27" s="53">
        <v>23</v>
      </c>
      <c r="B27" s="215" t="s">
        <v>146</v>
      </c>
      <c r="C27" s="59">
        <v>39087</v>
      </c>
      <c r="D27" s="199" t="s">
        <v>68</v>
      </c>
      <c r="E27" s="114" t="s">
        <v>134</v>
      </c>
      <c r="F27" s="62">
        <v>1</v>
      </c>
      <c r="G27" s="62">
        <v>1</v>
      </c>
      <c r="H27" s="62">
        <v>3</v>
      </c>
      <c r="I27" s="168">
        <v>1020</v>
      </c>
      <c r="J27" s="65">
        <v>119</v>
      </c>
      <c r="K27" s="168">
        <v>1152</v>
      </c>
      <c r="L27" s="65">
        <v>126</v>
      </c>
      <c r="M27" s="168">
        <v>1182</v>
      </c>
      <c r="N27" s="65">
        <v>128</v>
      </c>
      <c r="O27" s="168">
        <f t="shared" si="3"/>
        <v>3354</v>
      </c>
      <c r="P27" s="65">
        <f t="shared" si="3"/>
        <v>373</v>
      </c>
      <c r="Q27" s="64">
        <f>+P27/G27</f>
        <v>373</v>
      </c>
      <c r="R27" s="76">
        <f>+O27/P27</f>
        <v>8.99195710455764</v>
      </c>
      <c r="S27" s="168">
        <v>4888</v>
      </c>
      <c r="T27" s="171">
        <f t="shared" si="0"/>
        <v>-0.31382978723404253</v>
      </c>
      <c r="U27" s="168">
        <v>41979</v>
      </c>
      <c r="V27" s="65">
        <v>5145</v>
      </c>
      <c r="W27" s="179">
        <f t="shared" si="2"/>
        <v>8.159183673469387</v>
      </c>
      <c r="X27" s="8"/>
      <c r="Y27" s="8"/>
    </row>
    <row r="28" spans="1:25" s="10" customFormat="1" ht="15.75" customHeight="1">
      <c r="A28" s="54">
        <v>24</v>
      </c>
      <c r="B28" s="213" t="s">
        <v>116</v>
      </c>
      <c r="C28" s="189">
        <v>39066</v>
      </c>
      <c r="D28" s="190" t="s">
        <v>106</v>
      </c>
      <c r="E28" s="190" t="s">
        <v>41</v>
      </c>
      <c r="F28" s="192">
        <v>51</v>
      </c>
      <c r="G28" s="192">
        <v>6</v>
      </c>
      <c r="H28" s="192">
        <v>6</v>
      </c>
      <c r="I28" s="193">
        <v>755</v>
      </c>
      <c r="J28" s="188">
        <v>116</v>
      </c>
      <c r="K28" s="193">
        <v>862.5</v>
      </c>
      <c r="L28" s="188">
        <v>137</v>
      </c>
      <c r="M28" s="193">
        <v>1096.5</v>
      </c>
      <c r="N28" s="188">
        <v>161</v>
      </c>
      <c r="O28" s="193">
        <f t="shared" si="3"/>
        <v>2714</v>
      </c>
      <c r="P28" s="188">
        <f t="shared" si="3"/>
        <v>414</v>
      </c>
      <c r="Q28" s="74">
        <f>IF(O28&lt;&gt;0,P28/G28,"")</f>
        <v>69</v>
      </c>
      <c r="R28" s="75">
        <f>IF(O28&lt;&gt;0,O28/P28,"")</f>
        <v>6.555555555555555</v>
      </c>
      <c r="S28" s="193">
        <v>6633</v>
      </c>
      <c r="T28" s="171">
        <f t="shared" si="0"/>
        <v>-0.5908337102366953</v>
      </c>
      <c r="U28" s="193">
        <v>830102.5</v>
      </c>
      <c r="V28" s="188">
        <v>103206</v>
      </c>
      <c r="W28" s="214">
        <f t="shared" si="2"/>
        <v>8.043161250314904</v>
      </c>
      <c r="X28" s="8"/>
      <c r="Y28" s="8"/>
    </row>
    <row r="29" spans="1:25" s="10" customFormat="1" ht="15.75" customHeight="1">
      <c r="A29" s="53">
        <v>25</v>
      </c>
      <c r="B29" s="215" t="s">
        <v>147</v>
      </c>
      <c r="C29" s="59">
        <v>39094</v>
      </c>
      <c r="D29" s="199" t="s">
        <v>68</v>
      </c>
      <c r="E29" s="114" t="s">
        <v>155</v>
      </c>
      <c r="F29" s="62">
        <v>2</v>
      </c>
      <c r="G29" s="62">
        <v>2</v>
      </c>
      <c r="H29" s="62">
        <v>2</v>
      </c>
      <c r="I29" s="168">
        <v>568</v>
      </c>
      <c r="J29" s="65">
        <v>74</v>
      </c>
      <c r="K29" s="168">
        <v>1068</v>
      </c>
      <c r="L29" s="65">
        <v>140</v>
      </c>
      <c r="M29" s="168">
        <v>1020</v>
      </c>
      <c r="N29" s="65">
        <v>136</v>
      </c>
      <c r="O29" s="168">
        <f t="shared" si="3"/>
        <v>2656</v>
      </c>
      <c r="P29" s="65">
        <f t="shared" si="3"/>
        <v>350</v>
      </c>
      <c r="Q29" s="74">
        <f>IF(O29&lt;&gt;0,P29/G29,"")</f>
        <v>175</v>
      </c>
      <c r="R29" s="75">
        <f>IF(O29&lt;&gt;0,O29/P29,"")</f>
        <v>7.588571428571429</v>
      </c>
      <c r="S29" s="168">
        <v>3772</v>
      </c>
      <c r="T29" s="171">
        <f t="shared" si="0"/>
        <v>-0.295864262990456</v>
      </c>
      <c r="U29" s="168">
        <v>11411</v>
      </c>
      <c r="V29" s="65">
        <v>1781</v>
      </c>
      <c r="W29" s="179">
        <f t="shared" si="2"/>
        <v>6.40707467714767</v>
      </c>
      <c r="X29" s="8"/>
      <c r="Y29" s="8"/>
    </row>
    <row r="30" spans="1:25" s="10" customFormat="1" ht="15.75" customHeight="1">
      <c r="A30" s="54">
        <v>26</v>
      </c>
      <c r="B30" s="219" t="s">
        <v>102</v>
      </c>
      <c r="C30" s="69">
        <v>39038</v>
      </c>
      <c r="D30" s="198" t="s">
        <v>25</v>
      </c>
      <c r="E30" s="113" t="s">
        <v>43</v>
      </c>
      <c r="F30" s="71">
        <v>103</v>
      </c>
      <c r="G30" s="71">
        <v>5</v>
      </c>
      <c r="H30" s="71">
        <v>10</v>
      </c>
      <c r="I30" s="169">
        <v>662</v>
      </c>
      <c r="J30" s="73">
        <v>171</v>
      </c>
      <c r="K30" s="169">
        <v>1041</v>
      </c>
      <c r="L30" s="73">
        <v>266</v>
      </c>
      <c r="M30" s="169">
        <v>902</v>
      </c>
      <c r="N30" s="73">
        <v>232</v>
      </c>
      <c r="O30" s="170">
        <f>+I30+K30+M30</f>
        <v>2605</v>
      </c>
      <c r="P30" s="173">
        <f>+J30+L30+N30</f>
        <v>669</v>
      </c>
      <c r="Q30" s="74">
        <f>IF(O30&lt;&gt;0,P30/G30,"")</f>
        <v>133.8</v>
      </c>
      <c r="R30" s="75">
        <f>IF(O30&lt;&gt;0,O30/P30,"")</f>
        <v>3.893871449925262</v>
      </c>
      <c r="S30" s="169">
        <v>1331</v>
      </c>
      <c r="T30" s="171">
        <f t="shared" si="0"/>
        <v>0.9571750563486101</v>
      </c>
      <c r="U30" s="169">
        <v>2191738</v>
      </c>
      <c r="V30" s="73">
        <v>254174</v>
      </c>
      <c r="W30" s="178">
        <f t="shared" si="2"/>
        <v>8.62298268115543</v>
      </c>
      <c r="X30" s="8"/>
      <c r="Y30" s="8"/>
    </row>
    <row r="31" spans="1:25" s="10" customFormat="1" ht="15.75" customHeight="1">
      <c r="A31" s="53">
        <v>27</v>
      </c>
      <c r="B31" s="219" t="s">
        <v>130</v>
      </c>
      <c r="C31" s="69">
        <v>39038</v>
      </c>
      <c r="D31" s="113" t="s">
        <v>6</v>
      </c>
      <c r="E31" s="113" t="s">
        <v>103</v>
      </c>
      <c r="F31" s="71">
        <v>109</v>
      </c>
      <c r="G31" s="71">
        <v>3</v>
      </c>
      <c r="H31" s="71">
        <v>10</v>
      </c>
      <c r="I31" s="174">
        <v>272.5</v>
      </c>
      <c r="J31" s="175">
        <v>46</v>
      </c>
      <c r="K31" s="174">
        <v>771.5</v>
      </c>
      <c r="L31" s="175">
        <v>135</v>
      </c>
      <c r="M31" s="174">
        <v>954.5</v>
      </c>
      <c r="N31" s="175">
        <v>161</v>
      </c>
      <c r="O31" s="174">
        <v>1998.5</v>
      </c>
      <c r="P31" s="175">
        <v>342</v>
      </c>
      <c r="Q31" s="167">
        <f>+P31/G31</f>
        <v>114</v>
      </c>
      <c r="R31" s="172">
        <f>+O31/P31</f>
        <v>5.843567251461988</v>
      </c>
      <c r="S31" s="174">
        <v>3274</v>
      </c>
      <c r="T31" s="171">
        <f t="shared" si="0"/>
        <v>-0.3895846059865608</v>
      </c>
      <c r="U31" s="174">
        <v>1989120</v>
      </c>
      <c r="V31" s="175">
        <v>265235</v>
      </c>
      <c r="W31" s="180">
        <v>7.5</v>
      </c>
      <c r="X31" s="8"/>
      <c r="Y31" s="8"/>
    </row>
    <row r="32" spans="1:25" s="10" customFormat="1" ht="15.75" customHeight="1">
      <c r="A32" s="54">
        <v>28</v>
      </c>
      <c r="B32" s="219" t="s">
        <v>67</v>
      </c>
      <c r="C32" s="69">
        <v>38968</v>
      </c>
      <c r="D32" s="198" t="s">
        <v>25</v>
      </c>
      <c r="E32" s="113" t="s">
        <v>26</v>
      </c>
      <c r="F32" s="71">
        <v>58</v>
      </c>
      <c r="G32" s="71">
        <v>3</v>
      </c>
      <c r="H32" s="71">
        <v>20</v>
      </c>
      <c r="I32" s="169">
        <v>0</v>
      </c>
      <c r="J32" s="73">
        <v>0</v>
      </c>
      <c r="K32" s="169">
        <v>1751</v>
      </c>
      <c r="L32" s="73">
        <v>491</v>
      </c>
      <c r="M32" s="169">
        <v>129</v>
      </c>
      <c r="N32" s="73">
        <v>24</v>
      </c>
      <c r="O32" s="170">
        <f aca="true" t="shared" si="4" ref="O32:P34">+I32+K32+M32</f>
        <v>1880</v>
      </c>
      <c r="P32" s="173">
        <f t="shared" si="4"/>
        <v>515</v>
      </c>
      <c r="Q32" s="74">
        <f>IF(O32&lt;&gt;0,P32/G32,"")</f>
        <v>171.66666666666666</v>
      </c>
      <c r="R32" s="75">
        <f>IF(O32&lt;&gt;0,O32/P32,"")</f>
        <v>3.650485436893204</v>
      </c>
      <c r="S32" s="169">
        <v>1662</v>
      </c>
      <c r="T32" s="171">
        <f t="shared" si="0"/>
        <v>0.13116726835138387</v>
      </c>
      <c r="U32" s="169">
        <v>399975</v>
      </c>
      <c r="V32" s="73">
        <v>56776</v>
      </c>
      <c r="W32" s="178">
        <f aca="true" t="shared" si="5" ref="W32:W38">U32/V32</f>
        <v>7.044790052134704</v>
      </c>
      <c r="X32" s="8"/>
      <c r="Y32" s="8"/>
    </row>
    <row r="33" spans="1:25" s="10" customFormat="1" ht="15.75" customHeight="1">
      <c r="A33" s="53">
        <v>29</v>
      </c>
      <c r="B33" s="219" t="s">
        <v>117</v>
      </c>
      <c r="C33" s="69">
        <v>39066</v>
      </c>
      <c r="D33" s="198" t="s">
        <v>25</v>
      </c>
      <c r="E33" s="113" t="s">
        <v>14</v>
      </c>
      <c r="F33" s="71">
        <v>40</v>
      </c>
      <c r="G33" s="71">
        <v>5</v>
      </c>
      <c r="H33" s="71">
        <v>6</v>
      </c>
      <c r="I33" s="169">
        <v>364</v>
      </c>
      <c r="J33" s="73">
        <v>53</v>
      </c>
      <c r="K33" s="169">
        <v>696</v>
      </c>
      <c r="L33" s="73">
        <v>95</v>
      </c>
      <c r="M33" s="169">
        <v>715</v>
      </c>
      <c r="N33" s="73">
        <v>94</v>
      </c>
      <c r="O33" s="170">
        <f t="shared" si="4"/>
        <v>1775</v>
      </c>
      <c r="P33" s="173">
        <f t="shared" si="4"/>
        <v>242</v>
      </c>
      <c r="Q33" s="74">
        <f>IF(O33&lt;&gt;0,P33/G33,"")</f>
        <v>48.4</v>
      </c>
      <c r="R33" s="75">
        <f>IF(O33&lt;&gt;0,O33/P33,"")</f>
        <v>7.3347107438016526</v>
      </c>
      <c r="S33" s="169">
        <v>750</v>
      </c>
      <c r="T33" s="171">
        <f t="shared" si="0"/>
        <v>1.3666666666666667</v>
      </c>
      <c r="U33" s="169">
        <v>455225</v>
      </c>
      <c r="V33" s="73">
        <v>48789</v>
      </c>
      <c r="W33" s="178">
        <f t="shared" si="5"/>
        <v>9.33048433048433</v>
      </c>
      <c r="X33" s="8"/>
      <c r="Y33" s="8"/>
    </row>
    <row r="34" spans="1:25" s="10" customFormat="1" ht="15.75" customHeight="1">
      <c r="A34" s="54">
        <v>30</v>
      </c>
      <c r="B34" s="219" t="s">
        <v>101</v>
      </c>
      <c r="C34" s="69">
        <v>39024</v>
      </c>
      <c r="D34" s="198" t="s">
        <v>25</v>
      </c>
      <c r="E34" s="113" t="s">
        <v>14</v>
      </c>
      <c r="F34" s="71">
        <v>103</v>
      </c>
      <c r="G34" s="71">
        <v>3</v>
      </c>
      <c r="H34" s="71">
        <v>12</v>
      </c>
      <c r="I34" s="169">
        <v>653</v>
      </c>
      <c r="J34" s="73">
        <v>187</v>
      </c>
      <c r="K34" s="169">
        <v>502</v>
      </c>
      <c r="L34" s="73">
        <v>139</v>
      </c>
      <c r="M34" s="169">
        <v>616</v>
      </c>
      <c r="N34" s="73">
        <v>161</v>
      </c>
      <c r="O34" s="170">
        <f t="shared" si="4"/>
        <v>1771</v>
      </c>
      <c r="P34" s="173">
        <f t="shared" si="4"/>
        <v>487</v>
      </c>
      <c r="Q34" s="74">
        <f>IF(O34&lt;&gt;0,P34/G34,"")</f>
        <v>162.33333333333334</v>
      </c>
      <c r="R34" s="75">
        <f>IF(O34&lt;&gt;0,O34/P34,"")</f>
        <v>3.6365503080082138</v>
      </c>
      <c r="S34" s="169">
        <v>116</v>
      </c>
      <c r="T34" s="171">
        <f t="shared" si="0"/>
        <v>14.267241379310345</v>
      </c>
      <c r="U34" s="169">
        <v>3674629</v>
      </c>
      <c r="V34" s="73">
        <v>504982</v>
      </c>
      <c r="W34" s="178">
        <f t="shared" si="5"/>
        <v>7.276752438700785</v>
      </c>
      <c r="X34" s="8"/>
      <c r="Y34" s="8"/>
    </row>
    <row r="35" spans="1:25" s="10" customFormat="1" ht="15.75" customHeight="1">
      <c r="A35" s="53">
        <v>31</v>
      </c>
      <c r="B35" s="218" t="s">
        <v>123</v>
      </c>
      <c r="C35" s="59">
        <v>39073</v>
      </c>
      <c r="D35" s="115" t="s">
        <v>48</v>
      </c>
      <c r="E35" s="115" t="s">
        <v>5</v>
      </c>
      <c r="F35" s="79">
        <v>27</v>
      </c>
      <c r="G35" s="79">
        <v>6</v>
      </c>
      <c r="H35" s="79">
        <v>5</v>
      </c>
      <c r="I35" s="165">
        <v>193</v>
      </c>
      <c r="J35" s="64">
        <v>45</v>
      </c>
      <c r="K35" s="165">
        <v>795</v>
      </c>
      <c r="L35" s="64">
        <v>175</v>
      </c>
      <c r="M35" s="165">
        <v>577</v>
      </c>
      <c r="N35" s="64">
        <v>126</v>
      </c>
      <c r="O35" s="165">
        <f>SUM(I35+K35+M35)</f>
        <v>1565</v>
      </c>
      <c r="P35" s="64">
        <f>SUM(J35+L35+N35)</f>
        <v>346</v>
      </c>
      <c r="Q35" s="74">
        <f>IF(O35&lt;&gt;0,P35/G35,"")</f>
        <v>57.666666666666664</v>
      </c>
      <c r="R35" s="75">
        <f>IF(O35&lt;&gt;0,O35/P35,"")</f>
        <v>4.523121387283237</v>
      </c>
      <c r="S35" s="165">
        <v>0</v>
      </c>
      <c r="T35" s="171">
        <f t="shared" si="0"/>
      </c>
      <c r="U35" s="165">
        <v>204392.5</v>
      </c>
      <c r="V35" s="64">
        <v>25365</v>
      </c>
      <c r="W35" s="179">
        <f t="shared" si="5"/>
        <v>8.058052434456929</v>
      </c>
      <c r="X35" s="8"/>
      <c r="Y35" s="8"/>
    </row>
    <row r="36" spans="1:25" s="10" customFormat="1" ht="15.75" customHeight="1">
      <c r="A36" s="53">
        <v>32</v>
      </c>
      <c r="B36" s="219" t="s">
        <v>131</v>
      </c>
      <c r="C36" s="69">
        <v>39087</v>
      </c>
      <c r="D36" s="198" t="s">
        <v>25</v>
      </c>
      <c r="E36" s="113" t="s">
        <v>132</v>
      </c>
      <c r="F36" s="71">
        <v>42</v>
      </c>
      <c r="G36" s="71">
        <v>4</v>
      </c>
      <c r="H36" s="71">
        <v>3</v>
      </c>
      <c r="I36" s="169">
        <v>311</v>
      </c>
      <c r="J36" s="73">
        <v>42</v>
      </c>
      <c r="K36" s="169">
        <v>372</v>
      </c>
      <c r="L36" s="73">
        <v>51</v>
      </c>
      <c r="M36" s="169">
        <v>399</v>
      </c>
      <c r="N36" s="73">
        <v>50</v>
      </c>
      <c r="O36" s="170">
        <f>+I36+K36+M36</f>
        <v>1082</v>
      </c>
      <c r="P36" s="173">
        <f>+J36+L36+N36</f>
        <v>143</v>
      </c>
      <c r="Q36" s="74">
        <f>IF(O36&lt;&gt;0,P36/G36,"")</f>
        <v>35.75</v>
      </c>
      <c r="R36" s="75">
        <f>IF(O36&lt;&gt;0,O36/P36,"")</f>
        <v>7.566433566433567</v>
      </c>
      <c r="S36" s="169">
        <v>19047</v>
      </c>
      <c r="T36" s="171">
        <f t="shared" si="0"/>
        <v>-0.9431931537774978</v>
      </c>
      <c r="U36" s="169">
        <v>142095</v>
      </c>
      <c r="V36" s="73">
        <v>16238</v>
      </c>
      <c r="W36" s="178">
        <f t="shared" si="5"/>
        <v>8.750769799236359</v>
      </c>
      <c r="X36" s="8"/>
      <c r="Y36" s="8"/>
    </row>
    <row r="37" spans="1:25" s="10" customFormat="1" ht="15.75" customHeight="1">
      <c r="A37" s="54">
        <v>33</v>
      </c>
      <c r="B37" s="213" t="s">
        <v>129</v>
      </c>
      <c r="C37" s="189">
        <v>39066</v>
      </c>
      <c r="D37" s="190" t="s">
        <v>106</v>
      </c>
      <c r="E37" s="191" t="s">
        <v>118</v>
      </c>
      <c r="F37" s="192">
        <v>42</v>
      </c>
      <c r="G37" s="192">
        <v>3</v>
      </c>
      <c r="H37" s="192">
        <v>6</v>
      </c>
      <c r="I37" s="193">
        <v>172</v>
      </c>
      <c r="J37" s="188">
        <v>33</v>
      </c>
      <c r="K37" s="193">
        <v>573</v>
      </c>
      <c r="L37" s="188">
        <v>106</v>
      </c>
      <c r="M37" s="193">
        <v>281</v>
      </c>
      <c r="N37" s="188">
        <v>52</v>
      </c>
      <c r="O37" s="193">
        <f>I37+K37+M37</f>
        <v>1026</v>
      </c>
      <c r="P37" s="188">
        <f>J37+L37+N37</f>
        <v>191</v>
      </c>
      <c r="Q37" s="64">
        <f>+P37/G37</f>
        <v>63.666666666666664</v>
      </c>
      <c r="R37" s="76">
        <f>+O37/P37</f>
        <v>5.371727748691099</v>
      </c>
      <c r="S37" s="193">
        <v>3012</v>
      </c>
      <c r="T37" s="171">
        <f t="shared" si="0"/>
        <v>-0.6593625498007968</v>
      </c>
      <c r="U37" s="194">
        <v>388069.5</v>
      </c>
      <c r="V37" s="195">
        <v>52019</v>
      </c>
      <c r="W37" s="214">
        <f t="shared" si="5"/>
        <v>7.46014917626252</v>
      </c>
      <c r="X37" s="8"/>
      <c r="Y37" s="8"/>
    </row>
    <row r="38" spans="1:25" s="10" customFormat="1" ht="15.75" customHeight="1">
      <c r="A38" s="53">
        <v>34</v>
      </c>
      <c r="B38" s="219" t="s">
        <v>104</v>
      </c>
      <c r="C38" s="69">
        <v>39045</v>
      </c>
      <c r="D38" s="198" t="s">
        <v>25</v>
      </c>
      <c r="E38" s="113" t="s">
        <v>26</v>
      </c>
      <c r="F38" s="71">
        <v>69</v>
      </c>
      <c r="G38" s="71">
        <v>2</v>
      </c>
      <c r="H38" s="71">
        <v>9</v>
      </c>
      <c r="I38" s="169">
        <v>96</v>
      </c>
      <c r="J38" s="73">
        <v>15</v>
      </c>
      <c r="K38" s="169">
        <v>240</v>
      </c>
      <c r="L38" s="73">
        <v>36</v>
      </c>
      <c r="M38" s="169">
        <v>189</v>
      </c>
      <c r="N38" s="73">
        <v>28</v>
      </c>
      <c r="O38" s="170">
        <f>+I38+K38+M38</f>
        <v>525</v>
      </c>
      <c r="P38" s="173">
        <f>+J38+L38+N38</f>
        <v>79</v>
      </c>
      <c r="Q38" s="74">
        <f aca="true" t="shared" si="6" ref="Q38:Q44">IF(O38&lt;&gt;0,P38/G38,"")</f>
        <v>39.5</v>
      </c>
      <c r="R38" s="75">
        <f aca="true" t="shared" si="7" ref="R38:R44">IF(O38&lt;&gt;0,O38/P38,"")</f>
        <v>6.6455696202531644</v>
      </c>
      <c r="S38" s="169">
        <v>8320</v>
      </c>
      <c r="T38" s="171">
        <f t="shared" si="0"/>
        <v>-0.9368990384615384</v>
      </c>
      <c r="U38" s="169">
        <v>2241888</v>
      </c>
      <c r="V38" s="73">
        <v>265850</v>
      </c>
      <c r="W38" s="178">
        <f t="shared" si="5"/>
        <v>8.432905773932669</v>
      </c>
      <c r="X38" s="8"/>
      <c r="Y38" s="8"/>
    </row>
    <row r="39" spans="1:25" s="10" customFormat="1" ht="15.75" customHeight="1">
      <c r="A39" s="53">
        <v>35</v>
      </c>
      <c r="B39" s="215" t="s">
        <v>156</v>
      </c>
      <c r="C39" s="69">
        <v>39031</v>
      </c>
      <c r="D39" s="114" t="s">
        <v>27</v>
      </c>
      <c r="E39" s="114" t="s">
        <v>14</v>
      </c>
      <c r="F39" s="62">
        <v>83</v>
      </c>
      <c r="G39" s="62">
        <v>1</v>
      </c>
      <c r="H39" s="62">
        <v>11</v>
      </c>
      <c r="I39" s="165">
        <v>60</v>
      </c>
      <c r="J39" s="64">
        <v>8</v>
      </c>
      <c r="K39" s="165">
        <v>250</v>
      </c>
      <c r="L39" s="64">
        <v>30</v>
      </c>
      <c r="M39" s="165">
        <v>187</v>
      </c>
      <c r="N39" s="64">
        <v>23</v>
      </c>
      <c r="O39" s="165">
        <f>+M39+K39+I39</f>
        <v>497</v>
      </c>
      <c r="P39" s="64">
        <f>+N39+L39+J39</f>
        <v>61</v>
      </c>
      <c r="Q39" s="74">
        <f t="shared" si="6"/>
        <v>61</v>
      </c>
      <c r="R39" s="75">
        <f t="shared" si="7"/>
        <v>8.147540983606557</v>
      </c>
      <c r="S39" s="165"/>
      <c r="T39" s="171">
        <f t="shared" si="0"/>
      </c>
      <c r="U39" s="165">
        <v>1644962</v>
      </c>
      <c r="V39" s="64">
        <v>192772</v>
      </c>
      <c r="W39" s="216">
        <f>+U39/V39</f>
        <v>8.53319984230075</v>
      </c>
      <c r="X39" s="8"/>
      <c r="Y39" s="8"/>
    </row>
    <row r="40" spans="1:25" s="10" customFormat="1" ht="15.75" customHeight="1">
      <c r="A40" s="54">
        <v>36</v>
      </c>
      <c r="B40" s="215" t="s">
        <v>138</v>
      </c>
      <c r="C40" s="59">
        <v>38877</v>
      </c>
      <c r="D40" s="199" t="s">
        <v>68</v>
      </c>
      <c r="E40" s="114" t="s">
        <v>82</v>
      </c>
      <c r="F40" s="62">
        <v>64</v>
      </c>
      <c r="G40" s="62">
        <v>1</v>
      </c>
      <c r="H40" s="62">
        <v>29</v>
      </c>
      <c r="I40" s="168">
        <v>20</v>
      </c>
      <c r="J40" s="65">
        <v>5</v>
      </c>
      <c r="K40" s="168">
        <v>252</v>
      </c>
      <c r="L40" s="65">
        <v>64</v>
      </c>
      <c r="M40" s="168">
        <v>220</v>
      </c>
      <c r="N40" s="65">
        <v>53</v>
      </c>
      <c r="O40" s="168">
        <f>I40+K40+M40</f>
        <v>492</v>
      </c>
      <c r="P40" s="65">
        <f>J40+L40+N40</f>
        <v>122</v>
      </c>
      <c r="Q40" s="74">
        <f t="shared" si="6"/>
        <v>122</v>
      </c>
      <c r="R40" s="75">
        <f t="shared" si="7"/>
        <v>4.032786885245901</v>
      </c>
      <c r="S40" s="168">
        <v>746.5</v>
      </c>
      <c r="T40" s="171">
        <f t="shared" si="0"/>
        <v>-0.34092431346282653</v>
      </c>
      <c r="U40" s="168">
        <v>248436</v>
      </c>
      <c r="V40" s="65">
        <v>42149</v>
      </c>
      <c r="W40" s="179">
        <f aca="true" t="shared" si="8" ref="W40:W45">U40/V40</f>
        <v>5.894232366129683</v>
      </c>
      <c r="X40" s="8"/>
      <c r="Y40" s="8"/>
    </row>
    <row r="41" spans="1:25" s="10" customFormat="1" ht="15.75" customHeight="1">
      <c r="A41" s="53">
        <v>37</v>
      </c>
      <c r="B41" s="219" t="s">
        <v>148</v>
      </c>
      <c r="C41" s="69">
        <v>38982</v>
      </c>
      <c r="D41" s="198" t="s">
        <v>25</v>
      </c>
      <c r="E41" s="113" t="s">
        <v>43</v>
      </c>
      <c r="F41" s="71">
        <v>76</v>
      </c>
      <c r="G41" s="71">
        <v>1</v>
      </c>
      <c r="H41" s="71">
        <v>13</v>
      </c>
      <c r="I41" s="169">
        <v>21</v>
      </c>
      <c r="J41" s="73">
        <v>4</v>
      </c>
      <c r="K41" s="169">
        <v>230</v>
      </c>
      <c r="L41" s="73">
        <v>43</v>
      </c>
      <c r="M41" s="169">
        <v>162</v>
      </c>
      <c r="N41" s="73">
        <v>31</v>
      </c>
      <c r="O41" s="170">
        <f>+I41+K41+M41</f>
        <v>413</v>
      </c>
      <c r="P41" s="173">
        <f>+J41+L41+N41</f>
        <v>78</v>
      </c>
      <c r="Q41" s="74">
        <f t="shared" si="6"/>
        <v>78</v>
      </c>
      <c r="R41" s="75">
        <f t="shared" si="7"/>
        <v>5.294871794871795</v>
      </c>
      <c r="S41" s="169">
        <v>653</v>
      </c>
      <c r="T41" s="171">
        <f t="shared" si="0"/>
        <v>-0.3675344563552833</v>
      </c>
      <c r="U41" s="169">
        <v>1820785</v>
      </c>
      <c r="V41" s="73">
        <v>225595</v>
      </c>
      <c r="W41" s="178">
        <f t="shared" si="8"/>
        <v>8.071034375761874</v>
      </c>
      <c r="X41" s="8"/>
      <c r="Y41" s="8"/>
    </row>
    <row r="42" spans="1:25" s="10" customFormat="1" ht="15.75" customHeight="1">
      <c r="A42" s="53">
        <v>38</v>
      </c>
      <c r="B42" s="219" t="s">
        <v>112</v>
      </c>
      <c r="C42" s="69">
        <v>39059</v>
      </c>
      <c r="D42" s="198" t="s">
        <v>25</v>
      </c>
      <c r="E42" s="113" t="s">
        <v>26</v>
      </c>
      <c r="F42" s="71">
        <v>32</v>
      </c>
      <c r="G42" s="71">
        <v>2</v>
      </c>
      <c r="H42" s="71">
        <v>7</v>
      </c>
      <c r="I42" s="169">
        <v>80</v>
      </c>
      <c r="J42" s="73">
        <v>12</v>
      </c>
      <c r="K42" s="169">
        <v>150</v>
      </c>
      <c r="L42" s="73">
        <v>21</v>
      </c>
      <c r="M42" s="169">
        <v>92</v>
      </c>
      <c r="N42" s="73">
        <v>12</v>
      </c>
      <c r="O42" s="170">
        <f>+I42+K42+M42</f>
        <v>322</v>
      </c>
      <c r="P42" s="173">
        <f>+J42+L42+N42</f>
        <v>45</v>
      </c>
      <c r="Q42" s="74">
        <f t="shared" si="6"/>
        <v>22.5</v>
      </c>
      <c r="R42" s="75">
        <f t="shared" si="7"/>
        <v>7.155555555555556</v>
      </c>
      <c r="S42" s="169">
        <v>1051</v>
      </c>
      <c r="T42" s="171">
        <f t="shared" si="0"/>
        <v>-0.6936251189343482</v>
      </c>
      <c r="U42" s="169">
        <v>176486</v>
      </c>
      <c r="V42" s="73">
        <v>19315</v>
      </c>
      <c r="W42" s="178">
        <f t="shared" si="8"/>
        <v>9.13725084131504</v>
      </c>
      <c r="X42" s="8"/>
      <c r="Y42" s="8"/>
    </row>
    <row r="43" spans="1:25" s="10" customFormat="1" ht="15.75" customHeight="1">
      <c r="A43" s="54">
        <v>39</v>
      </c>
      <c r="B43" s="218" t="s">
        <v>105</v>
      </c>
      <c r="C43" s="59">
        <v>39052</v>
      </c>
      <c r="D43" s="115" t="s">
        <v>48</v>
      </c>
      <c r="E43" s="115" t="s">
        <v>5</v>
      </c>
      <c r="F43" s="79">
        <v>49</v>
      </c>
      <c r="G43" s="79">
        <v>1</v>
      </c>
      <c r="H43" s="79">
        <v>8</v>
      </c>
      <c r="I43" s="165">
        <v>80</v>
      </c>
      <c r="J43" s="64">
        <v>16</v>
      </c>
      <c r="K43" s="165">
        <v>141</v>
      </c>
      <c r="L43" s="64">
        <v>28</v>
      </c>
      <c r="M43" s="165">
        <v>45</v>
      </c>
      <c r="N43" s="64">
        <v>9</v>
      </c>
      <c r="O43" s="165">
        <f>SUM(I43+K43+M43)</f>
        <v>266</v>
      </c>
      <c r="P43" s="64">
        <f>SUM(J43+L43+N43)</f>
        <v>53</v>
      </c>
      <c r="Q43" s="74">
        <f t="shared" si="6"/>
        <v>53</v>
      </c>
      <c r="R43" s="75">
        <f t="shared" si="7"/>
        <v>5.018867924528302</v>
      </c>
      <c r="S43" s="165">
        <v>0</v>
      </c>
      <c r="T43" s="171">
        <f t="shared" si="0"/>
      </c>
      <c r="U43" s="165">
        <v>374518.5</v>
      </c>
      <c r="V43" s="64">
        <v>44897</v>
      </c>
      <c r="W43" s="179">
        <f t="shared" si="8"/>
        <v>8.341726618705035</v>
      </c>
      <c r="X43" s="8"/>
      <c r="Y43" s="8"/>
    </row>
    <row r="44" spans="1:25" s="10" customFormat="1" ht="15.75" customHeight="1">
      <c r="A44" s="53">
        <v>40</v>
      </c>
      <c r="B44" s="219" t="s">
        <v>157</v>
      </c>
      <c r="C44" s="69">
        <v>39003</v>
      </c>
      <c r="D44" s="198" t="s">
        <v>25</v>
      </c>
      <c r="E44" s="113" t="s">
        <v>132</v>
      </c>
      <c r="F44" s="71">
        <v>50</v>
      </c>
      <c r="G44" s="71">
        <v>1</v>
      </c>
      <c r="H44" s="71">
        <v>12</v>
      </c>
      <c r="I44" s="169">
        <v>65</v>
      </c>
      <c r="J44" s="73">
        <v>16</v>
      </c>
      <c r="K44" s="169">
        <v>73</v>
      </c>
      <c r="L44" s="73">
        <v>17</v>
      </c>
      <c r="M44" s="169">
        <v>40</v>
      </c>
      <c r="N44" s="73">
        <v>10</v>
      </c>
      <c r="O44" s="170">
        <f>+I44+K44+M44</f>
        <v>178</v>
      </c>
      <c r="P44" s="173">
        <f>+J44+L44+N44</f>
        <v>43</v>
      </c>
      <c r="Q44" s="74">
        <f t="shared" si="6"/>
        <v>43</v>
      </c>
      <c r="R44" s="75">
        <f t="shared" si="7"/>
        <v>4.1395348837209305</v>
      </c>
      <c r="S44" s="169"/>
      <c r="T44" s="171">
        <f t="shared" si="0"/>
      </c>
      <c r="U44" s="169">
        <v>653934</v>
      </c>
      <c r="V44" s="73">
        <v>82768</v>
      </c>
      <c r="W44" s="178">
        <f t="shared" si="8"/>
        <v>7.900807075198144</v>
      </c>
      <c r="X44" s="8"/>
      <c r="Y44" s="8"/>
    </row>
    <row r="45" spans="1:25" s="10" customFormat="1" ht="15.75" customHeight="1">
      <c r="A45" s="53">
        <v>41</v>
      </c>
      <c r="B45" s="217" t="s">
        <v>98</v>
      </c>
      <c r="C45" s="69">
        <v>39010</v>
      </c>
      <c r="D45" s="196" t="s">
        <v>99</v>
      </c>
      <c r="E45" s="196" t="s">
        <v>100</v>
      </c>
      <c r="F45" s="197">
        <v>225</v>
      </c>
      <c r="G45" s="197">
        <v>1</v>
      </c>
      <c r="H45" s="197">
        <v>14</v>
      </c>
      <c r="I45" s="166">
        <v>37</v>
      </c>
      <c r="J45" s="167">
        <v>5</v>
      </c>
      <c r="K45" s="166">
        <v>42</v>
      </c>
      <c r="L45" s="167">
        <v>6</v>
      </c>
      <c r="M45" s="166">
        <v>76</v>
      </c>
      <c r="N45" s="167">
        <v>10</v>
      </c>
      <c r="O45" s="166">
        <f>I45+K45+M45</f>
        <v>155</v>
      </c>
      <c r="P45" s="167">
        <f>J45+L45+N45</f>
        <v>21</v>
      </c>
      <c r="Q45" s="167">
        <f>+P45/G45</f>
        <v>21</v>
      </c>
      <c r="R45" s="172">
        <f>+O45/P45</f>
        <v>7.380952380952381</v>
      </c>
      <c r="S45" s="166">
        <v>1574</v>
      </c>
      <c r="T45" s="171">
        <f t="shared" si="0"/>
        <v>-0.9015247776365947</v>
      </c>
      <c r="U45" s="166">
        <v>12873099.5</v>
      </c>
      <c r="V45" s="167">
        <v>1686168.3333333333</v>
      </c>
      <c r="W45" s="177">
        <f t="shared" si="8"/>
        <v>7.634528086855702</v>
      </c>
      <c r="X45" s="8"/>
      <c r="Y45" s="8"/>
    </row>
    <row r="46" spans="1:25" s="10" customFormat="1" ht="15.75" customHeight="1">
      <c r="A46" s="54">
        <v>42</v>
      </c>
      <c r="B46" s="215" t="s">
        <v>1</v>
      </c>
      <c r="C46" s="69">
        <v>38975</v>
      </c>
      <c r="D46" s="114" t="s">
        <v>27</v>
      </c>
      <c r="E46" s="114" t="s">
        <v>42</v>
      </c>
      <c r="F46" s="62">
        <v>125</v>
      </c>
      <c r="G46" s="62">
        <v>2</v>
      </c>
      <c r="H46" s="62">
        <v>8</v>
      </c>
      <c r="I46" s="165">
        <v>11</v>
      </c>
      <c r="J46" s="64">
        <v>2</v>
      </c>
      <c r="K46" s="165">
        <v>66</v>
      </c>
      <c r="L46" s="64">
        <v>11</v>
      </c>
      <c r="M46" s="165">
        <v>50</v>
      </c>
      <c r="N46" s="64">
        <v>9</v>
      </c>
      <c r="O46" s="165">
        <f>+M46+K46+I46</f>
        <v>127</v>
      </c>
      <c r="P46" s="64">
        <f>+N46+L46+J46</f>
        <v>22</v>
      </c>
      <c r="Q46" s="74">
        <f>IF(O46&lt;&gt;0,P46/G46,"")</f>
        <v>11</v>
      </c>
      <c r="R46" s="75">
        <f>IF(O46&lt;&gt;0,O46/P46,"")</f>
        <v>5.7727272727272725</v>
      </c>
      <c r="S46" s="165">
        <v>214</v>
      </c>
      <c r="T46" s="171">
        <f t="shared" si="0"/>
        <v>-0.40654205607476634</v>
      </c>
      <c r="U46" s="165">
        <v>2361994</v>
      </c>
      <c r="V46" s="64">
        <v>325911</v>
      </c>
      <c r="W46" s="216">
        <f>+U46/V46</f>
        <v>7.247358941551528</v>
      </c>
      <c r="X46" s="8"/>
      <c r="Y46" s="8"/>
    </row>
    <row r="47" spans="1:25" s="10" customFormat="1" ht="15.75" customHeight="1">
      <c r="A47" s="53">
        <v>43</v>
      </c>
      <c r="B47" s="217" t="s">
        <v>137</v>
      </c>
      <c r="C47" s="69">
        <v>39052</v>
      </c>
      <c r="D47" s="116" t="s">
        <v>17</v>
      </c>
      <c r="E47" s="116" t="s">
        <v>44</v>
      </c>
      <c r="F47" s="83">
        <v>48</v>
      </c>
      <c r="G47" s="83">
        <v>1</v>
      </c>
      <c r="H47" s="83">
        <v>8</v>
      </c>
      <c r="I47" s="169">
        <v>0</v>
      </c>
      <c r="J47" s="73">
        <v>0</v>
      </c>
      <c r="K47" s="169">
        <v>36</v>
      </c>
      <c r="L47" s="73">
        <v>9</v>
      </c>
      <c r="M47" s="169">
        <v>76</v>
      </c>
      <c r="N47" s="73">
        <v>18</v>
      </c>
      <c r="O47" s="170">
        <f>+I47+K47+M47</f>
        <v>112</v>
      </c>
      <c r="P47" s="173">
        <f>+J47+L47+N47</f>
        <v>27</v>
      </c>
      <c r="Q47" s="64">
        <f>+P47/G47</f>
        <v>27</v>
      </c>
      <c r="R47" s="76">
        <f>+O47/P47</f>
        <v>4.148148148148148</v>
      </c>
      <c r="S47" s="169">
        <v>1187</v>
      </c>
      <c r="T47" s="171">
        <f t="shared" si="0"/>
        <v>-0.9056444818871103</v>
      </c>
      <c r="U47" s="169">
        <v>575883</v>
      </c>
      <c r="V47" s="73">
        <v>65861</v>
      </c>
      <c r="W47" s="178">
        <f>U47/V47</f>
        <v>8.743915215377841</v>
      </c>
      <c r="X47" s="8"/>
      <c r="Y47" s="8"/>
    </row>
    <row r="48" spans="1:25" s="10" customFormat="1" ht="15.75" customHeight="1" thickBot="1">
      <c r="A48" s="53">
        <v>44</v>
      </c>
      <c r="B48" s="221" t="s">
        <v>97</v>
      </c>
      <c r="C48" s="181">
        <v>39010</v>
      </c>
      <c r="D48" s="222" t="s">
        <v>27</v>
      </c>
      <c r="E48" s="222" t="s">
        <v>80</v>
      </c>
      <c r="F48" s="223">
        <v>106</v>
      </c>
      <c r="G48" s="223">
        <v>1</v>
      </c>
      <c r="H48" s="223">
        <v>10</v>
      </c>
      <c r="I48" s="224">
        <v>0</v>
      </c>
      <c r="J48" s="225">
        <v>0</v>
      </c>
      <c r="K48" s="224">
        <v>0</v>
      </c>
      <c r="L48" s="225">
        <v>0</v>
      </c>
      <c r="M48" s="224">
        <v>22</v>
      </c>
      <c r="N48" s="225">
        <v>4</v>
      </c>
      <c r="O48" s="224">
        <f>+M48+K48+I48</f>
        <v>22</v>
      </c>
      <c r="P48" s="225">
        <f>+N48+L48+J48</f>
        <v>4</v>
      </c>
      <c r="Q48" s="226">
        <f>+P48/G48</f>
        <v>4</v>
      </c>
      <c r="R48" s="227">
        <f>+O48/P48</f>
        <v>5.5</v>
      </c>
      <c r="S48" s="224">
        <v>861</v>
      </c>
      <c r="T48" s="182">
        <f t="shared" si="0"/>
        <v>-0.9744483159117305</v>
      </c>
      <c r="U48" s="224">
        <v>1273316</v>
      </c>
      <c r="V48" s="225">
        <v>170252</v>
      </c>
      <c r="W48" s="228">
        <f>+U48/V48</f>
        <v>7.479007588750793</v>
      </c>
      <c r="X48" s="8"/>
      <c r="Y48" s="8"/>
    </row>
    <row r="49" spans="1:28" s="122" customFormat="1" ht="15.75" thickBot="1">
      <c r="A49" s="136"/>
      <c r="B49" s="243" t="s">
        <v>78</v>
      </c>
      <c r="C49" s="244"/>
      <c r="D49" s="243"/>
      <c r="E49" s="244"/>
      <c r="F49" s="131"/>
      <c r="G49" s="131">
        <f>SUM(G5:G48)</f>
        <v>1233</v>
      </c>
      <c r="H49" s="132"/>
      <c r="I49" s="141"/>
      <c r="J49" s="152"/>
      <c r="K49" s="141"/>
      <c r="L49" s="152"/>
      <c r="M49" s="141"/>
      <c r="N49" s="152"/>
      <c r="O49" s="141">
        <f>SUM(O5:O48)</f>
        <v>4165434.5</v>
      </c>
      <c r="P49" s="152">
        <f>SUM(P5:P48)</f>
        <v>534310</v>
      </c>
      <c r="Q49" s="152">
        <f>O49/G49</f>
        <v>3378.2923763179238</v>
      </c>
      <c r="R49" s="133">
        <f>O49/P49</f>
        <v>7.795913421047707</v>
      </c>
      <c r="S49" s="141"/>
      <c r="T49" s="134"/>
      <c r="U49" s="141"/>
      <c r="V49" s="152"/>
      <c r="W49" s="135"/>
      <c r="AB49" s="122" t="s">
        <v>39</v>
      </c>
    </row>
    <row r="50" spans="1:24" s="52" customFormat="1" ht="13.5" customHeight="1">
      <c r="A50" s="41"/>
      <c r="B50" s="138"/>
      <c r="C50" s="130"/>
      <c r="F50" s="163"/>
      <c r="G50" s="43"/>
      <c r="H50" s="42"/>
      <c r="I50" s="142"/>
      <c r="J50" s="46"/>
      <c r="K50" s="142"/>
      <c r="L50" s="46"/>
      <c r="M50" s="142"/>
      <c r="N50" s="46"/>
      <c r="O50" s="142"/>
      <c r="P50" s="46"/>
      <c r="Q50" s="46"/>
      <c r="R50" s="47"/>
      <c r="S50" s="150"/>
      <c r="T50" s="49"/>
      <c r="U50" s="150"/>
      <c r="V50" s="46"/>
      <c r="W50" s="47"/>
      <c r="X50" s="51"/>
    </row>
    <row r="51" spans="1:24" s="34" customFormat="1" ht="18" customHeight="1">
      <c r="A51" s="33"/>
      <c r="B51" s="139"/>
      <c r="C51" s="118"/>
      <c r="D51" s="247"/>
      <c r="E51" s="248"/>
      <c r="F51" s="248"/>
      <c r="G51" s="248"/>
      <c r="H51" s="35"/>
      <c r="I51" s="143"/>
      <c r="J51" s="153"/>
      <c r="K51" s="143"/>
      <c r="L51" s="153"/>
      <c r="M51" s="143"/>
      <c r="N51" s="153"/>
      <c r="O51" s="147"/>
      <c r="P51" s="160"/>
      <c r="Q51" s="153"/>
      <c r="R51" s="38"/>
      <c r="S51" s="246" t="s">
        <v>40</v>
      </c>
      <c r="T51" s="246"/>
      <c r="U51" s="246"/>
      <c r="V51" s="246"/>
      <c r="W51" s="246"/>
      <c r="X51" s="39"/>
    </row>
    <row r="52" spans="1:24" s="34" customFormat="1" ht="18">
      <c r="A52" s="33"/>
      <c r="B52" s="139"/>
      <c r="C52" s="118"/>
      <c r="D52" s="57"/>
      <c r="E52" s="58"/>
      <c r="F52" s="162"/>
      <c r="G52" s="162"/>
      <c r="H52" s="35"/>
      <c r="I52" s="143"/>
      <c r="J52" s="153"/>
      <c r="K52" s="143"/>
      <c r="L52" s="153"/>
      <c r="M52" s="143"/>
      <c r="N52" s="153"/>
      <c r="O52" s="147"/>
      <c r="P52" s="160"/>
      <c r="Q52" s="153"/>
      <c r="R52" s="38"/>
      <c r="S52" s="246"/>
      <c r="T52" s="246"/>
      <c r="U52" s="246"/>
      <c r="V52" s="246"/>
      <c r="W52" s="246"/>
      <c r="X52" s="39"/>
    </row>
    <row r="53" spans="1:24" s="34" customFormat="1" ht="18">
      <c r="A53" s="33"/>
      <c r="B53" s="40"/>
      <c r="C53" s="119"/>
      <c r="F53" s="35"/>
      <c r="G53" s="35"/>
      <c r="H53" s="35"/>
      <c r="I53" s="143"/>
      <c r="J53" s="153"/>
      <c r="K53" s="143"/>
      <c r="L53" s="153"/>
      <c r="M53" s="143"/>
      <c r="N53" s="153"/>
      <c r="O53" s="147"/>
      <c r="P53" s="160"/>
      <c r="Q53" s="153"/>
      <c r="R53" s="38"/>
      <c r="S53" s="246"/>
      <c r="T53" s="246"/>
      <c r="U53" s="246"/>
      <c r="V53" s="246"/>
      <c r="W53" s="246"/>
      <c r="X53" s="39"/>
    </row>
    <row r="54" spans="1:24" s="34" customFormat="1" ht="18" customHeight="1">
      <c r="A54" s="33"/>
      <c r="B54" s="40"/>
      <c r="C54" s="119"/>
      <c r="E54" s="40"/>
      <c r="F54" s="35"/>
      <c r="G54" s="35"/>
      <c r="H54" s="35"/>
      <c r="I54" s="143"/>
      <c r="J54" s="153"/>
      <c r="K54" s="143"/>
      <c r="L54" s="153"/>
      <c r="M54" s="143"/>
      <c r="N54" s="153"/>
      <c r="O54" s="147"/>
      <c r="P54" s="160"/>
      <c r="Q54" s="153"/>
      <c r="R54" s="38"/>
      <c r="S54" s="245" t="s">
        <v>139</v>
      </c>
      <c r="T54" s="245"/>
      <c r="U54" s="245"/>
      <c r="V54" s="245"/>
      <c r="W54" s="245"/>
      <c r="X54" s="39"/>
    </row>
    <row r="55" spans="1:24" s="34" customFormat="1" ht="18">
      <c r="A55" s="33"/>
      <c r="B55" s="40"/>
      <c r="C55" s="119"/>
      <c r="E55" s="40"/>
      <c r="F55" s="35"/>
      <c r="G55" s="35"/>
      <c r="H55" s="35"/>
      <c r="I55" s="143"/>
      <c r="J55" s="153"/>
      <c r="K55" s="143"/>
      <c r="L55" s="153"/>
      <c r="M55" s="143"/>
      <c r="N55" s="153"/>
      <c r="O55" s="147"/>
      <c r="P55" s="160"/>
      <c r="Q55" s="153"/>
      <c r="R55" s="38"/>
      <c r="S55" s="245"/>
      <c r="T55" s="245"/>
      <c r="U55" s="245"/>
      <c r="V55" s="245"/>
      <c r="W55" s="245"/>
      <c r="X55" s="39"/>
    </row>
    <row r="56" spans="1:24" s="34" customFormat="1" ht="18">
      <c r="A56" s="33"/>
      <c r="B56" s="40"/>
      <c r="C56" s="119"/>
      <c r="E56" s="40"/>
      <c r="F56" s="35"/>
      <c r="G56" s="35"/>
      <c r="H56" s="35"/>
      <c r="I56" s="143"/>
      <c r="J56" s="153"/>
      <c r="K56" s="143"/>
      <c r="L56" s="153"/>
      <c r="M56" s="143"/>
      <c r="N56" s="153"/>
      <c r="O56" s="147"/>
      <c r="P56" s="160"/>
      <c r="Q56" s="153"/>
      <c r="R56" s="38"/>
      <c r="S56" s="245"/>
      <c r="T56" s="245"/>
      <c r="U56" s="245"/>
      <c r="V56" s="245"/>
      <c r="W56" s="245"/>
      <c r="X56" s="39"/>
    </row>
    <row r="57" spans="1:24" s="34" customFormat="1" ht="18">
      <c r="A57" s="33"/>
      <c r="B57" s="40"/>
      <c r="C57" s="119"/>
      <c r="E57" s="40"/>
      <c r="F57" s="35"/>
      <c r="G57" s="35"/>
      <c r="H57" s="35"/>
      <c r="I57" s="143"/>
      <c r="J57" s="153"/>
      <c r="K57" s="143"/>
      <c r="L57" s="153"/>
      <c r="M57" s="143"/>
      <c r="N57" s="153"/>
      <c r="O57" s="147"/>
      <c r="P57" s="241" t="s">
        <v>70</v>
      </c>
      <c r="Q57" s="209"/>
      <c r="R57" s="209"/>
      <c r="S57" s="209"/>
      <c r="T57" s="209"/>
      <c r="U57" s="209"/>
      <c r="V57" s="209"/>
      <c r="W57" s="209"/>
      <c r="X57" s="39"/>
    </row>
    <row r="58" spans="1:24" s="34" customFormat="1" ht="18">
      <c r="A58" s="33"/>
      <c r="B58" s="40"/>
      <c r="C58" s="119"/>
      <c r="E58" s="40"/>
      <c r="F58" s="35"/>
      <c r="G58" s="35"/>
      <c r="H58" s="35"/>
      <c r="I58" s="143"/>
      <c r="J58" s="153"/>
      <c r="K58" s="143"/>
      <c r="L58" s="153"/>
      <c r="M58" s="143"/>
      <c r="N58" s="153"/>
      <c r="O58" s="147"/>
      <c r="P58" s="209"/>
      <c r="Q58" s="209"/>
      <c r="R58" s="209"/>
      <c r="S58" s="209"/>
      <c r="T58" s="209"/>
      <c r="U58" s="209"/>
      <c r="V58" s="209"/>
      <c r="W58" s="209"/>
      <c r="X58" s="39"/>
    </row>
    <row r="59" spans="1:24" s="34" customFormat="1" ht="18">
      <c r="A59" s="33"/>
      <c r="B59" s="40"/>
      <c r="C59" s="119"/>
      <c r="E59" s="40"/>
      <c r="F59" s="35"/>
      <c r="G59" s="35"/>
      <c r="H59" s="35"/>
      <c r="I59" s="143"/>
      <c r="J59" s="153"/>
      <c r="K59" s="143"/>
      <c r="L59" s="153"/>
      <c r="M59" s="143"/>
      <c r="N59" s="153"/>
      <c r="O59" s="147"/>
      <c r="P59" s="209"/>
      <c r="Q59" s="209"/>
      <c r="R59" s="209"/>
      <c r="S59" s="209"/>
      <c r="T59" s="209"/>
      <c r="U59" s="209"/>
      <c r="V59" s="209"/>
      <c r="W59" s="209"/>
      <c r="X59" s="39"/>
    </row>
    <row r="60" spans="1:24" s="34" customFormat="1" ht="18">
      <c r="A60" s="33"/>
      <c r="B60" s="40"/>
      <c r="C60" s="119"/>
      <c r="E60" s="40"/>
      <c r="F60" s="35"/>
      <c r="G60" s="35"/>
      <c r="H60" s="35"/>
      <c r="I60" s="143"/>
      <c r="J60" s="153"/>
      <c r="K60" s="143"/>
      <c r="L60" s="153"/>
      <c r="M60" s="143"/>
      <c r="N60" s="153"/>
      <c r="O60" s="147"/>
      <c r="P60" s="209"/>
      <c r="Q60" s="209"/>
      <c r="R60" s="209"/>
      <c r="S60" s="209"/>
      <c r="T60" s="209"/>
      <c r="U60" s="209"/>
      <c r="V60" s="209"/>
      <c r="W60" s="209"/>
      <c r="X60" s="39"/>
    </row>
    <row r="61" spans="1:24" s="34" customFormat="1" ht="18" customHeight="1">
      <c r="A61" s="33"/>
      <c r="B61" s="40"/>
      <c r="C61" s="119"/>
      <c r="E61" s="40"/>
      <c r="F61" s="35"/>
      <c r="G61" s="35"/>
      <c r="H61" s="35"/>
      <c r="I61" s="143"/>
      <c r="J61" s="153"/>
      <c r="K61" s="143"/>
      <c r="L61" s="153"/>
      <c r="M61" s="143"/>
      <c r="N61" s="153"/>
      <c r="O61" s="147"/>
      <c r="P61" s="209"/>
      <c r="Q61" s="209"/>
      <c r="R61" s="209"/>
      <c r="S61" s="209"/>
      <c r="T61" s="209"/>
      <c r="U61" s="209"/>
      <c r="V61" s="209"/>
      <c r="W61" s="209"/>
      <c r="X61" s="39"/>
    </row>
    <row r="62" spans="1:24" s="34" customFormat="1" ht="18">
      <c r="A62" s="33"/>
      <c r="B62" s="40"/>
      <c r="C62" s="119"/>
      <c r="E62" s="40"/>
      <c r="F62" s="35"/>
      <c r="G62" s="5"/>
      <c r="H62" s="5"/>
      <c r="I62" s="144"/>
      <c r="J62" s="154"/>
      <c r="K62" s="144"/>
      <c r="L62" s="154"/>
      <c r="M62" s="144"/>
      <c r="N62" s="154"/>
      <c r="O62" s="147"/>
      <c r="P62" s="209"/>
      <c r="Q62" s="209"/>
      <c r="R62" s="209"/>
      <c r="S62" s="209"/>
      <c r="T62" s="209"/>
      <c r="U62" s="209"/>
      <c r="V62" s="209"/>
      <c r="W62" s="209"/>
      <c r="X62" s="39"/>
    </row>
    <row r="63" spans="1:24" s="34" customFormat="1" ht="18">
      <c r="A63" s="33"/>
      <c r="B63" s="40"/>
      <c r="C63" s="119"/>
      <c r="E63" s="40"/>
      <c r="F63" s="35"/>
      <c r="G63" s="5"/>
      <c r="H63" s="5"/>
      <c r="I63" s="144"/>
      <c r="J63" s="154"/>
      <c r="K63" s="144"/>
      <c r="L63" s="154"/>
      <c r="M63" s="144"/>
      <c r="N63" s="154"/>
      <c r="O63" s="147"/>
      <c r="P63" s="242" t="s">
        <v>71</v>
      </c>
      <c r="Q63" s="209"/>
      <c r="R63" s="209"/>
      <c r="S63" s="209"/>
      <c r="T63" s="209"/>
      <c r="U63" s="209"/>
      <c r="V63" s="209"/>
      <c r="W63" s="209"/>
      <c r="X63" s="39"/>
    </row>
    <row r="64" spans="1:24" s="34" customFormat="1" ht="18">
      <c r="A64" s="33"/>
      <c r="B64" s="40"/>
      <c r="C64" s="119"/>
      <c r="E64" s="40"/>
      <c r="F64" s="35"/>
      <c r="G64" s="5"/>
      <c r="H64" s="5"/>
      <c r="I64" s="144"/>
      <c r="J64" s="154"/>
      <c r="K64" s="144"/>
      <c r="L64" s="154"/>
      <c r="M64" s="144"/>
      <c r="N64" s="154"/>
      <c r="O64" s="147"/>
      <c r="P64" s="209"/>
      <c r="Q64" s="209"/>
      <c r="R64" s="209"/>
      <c r="S64" s="209"/>
      <c r="T64" s="209"/>
      <c r="U64" s="209"/>
      <c r="V64" s="209"/>
      <c r="W64" s="209"/>
      <c r="X64" s="39"/>
    </row>
    <row r="65" spans="1:24" s="34" customFormat="1" ht="18">
      <c r="A65" s="33"/>
      <c r="B65" s="40"/>
      <c r="C65" s="119"/>
      <c r="E65" s="40"/>
      <c r="F65" s="35"/>
      <c r="G65" s="5"/>
      <c r="H65" s="5"/>
      <c r="I65" s="144"/>
      <c r="J65" s="154"/>
      <c r="K65" s="144"/>
      <c r="L65" s="154"/>
      <c r="M65" s="144"/>
      <c r="N65" s="154"/>
      <c r="O65" s="147"/>
      <c r="P65" s="209"/>
      <c r="Q65" s="209"/>
      <c r="R65" s="209"/>
      <c r="S65" s="209"/>
      <c r="T65" s="209"/>
      <c r="U65" s="209"/>
      <c r="V65" s="209"/>
      <c r="W65" s="209"/>
      <c r="X65" s="39"/>
    </row>
    <row r="66" spans="1:24" s="34" customFormat="1" ht="18">
      <c r="A66" s="33"/>
      <c r="B66" s="40"/>
      <c r="C66" s="119"/>
      <c r="E66" s="40"/>
      <c r="F66" s="35"/>
      <c r="G66" s="5"/>
      <c r="H66" s="5"/>
      <c r="I66" s="144"/>
      <c r="J66" s="154"/>
      <c r="K66" s="144"/>
      <c r="L66" s="154"/>
      <c r="M66" s="144"/>
      <c r="N66" s="154"/>
      <c r="O66" s="147"/>
      <c r="P66" s="209"/>
      <c r="Q66" s="209"/>
      <c r="R66" s="209"/>
      <c r="S66" s="209"/>
      <c r="T66" s="209"/>
      <c r="U66" s="209"/>
      <c r="V66" s="209"/>
      <c r="W66" s="209"/>
      <c r="X66" s="39"/>
    </row>
    <row r="67" spans="1:24" s="34" customFormat="1" ht="18">
      <c r="A67" s="33"/>
      <c r="B67" s="40"/>
      <c r="C67" s="119"/>
      <c r="E67" s="40"/>
      <c r="F67" s="35"/>
      <c r="G67" s="5"/>
      <c r="H67" s="5"/>
      <c r="I67" s="144"/>
      <c r="J67" s="154"/>
      <c r="K67" s="144"/>
      <c r="L67" s="154"/>
      <c r="M67" s="144"/>
      <c r="N67" s="154"/>
      <c r="O67" s="147"/>
      <c r="P67" s="209"/>
      <c r="Q67" s="209"/>
      <c r="R67" s="209"/>
      <c r="S67" s="209"/>
      <c r="T67" s="209"/>
      <c r="U67" s="209"/>
      <c r="V67" s="209"/>
      <c r="W67" s="209"/>
      <c r="X67" s="39"/>
    </row>
    <row r="68" spans="16:23" ht="18">
      <c r="P68" s="209"/>
      <c r="Q68" s="209"/>
      <c r="R68" s="209"/>
      <c r="S68" s="209"/>
      <c r="T68" s="209"/>
      <c r="U68" s="209"/>
      <c r="V68" s="209"/>
      <c r="W68" s="209"/>
    </row>
    <row r="69" spans="16:23" ht="18">
      <c r="P69" s="209"/>
      <c r="Q69" s="209"/>
      <c r="R69" s="209"/>
      <c r="S69" s="209"/>
      <c r="T69" s="209"/>
      <c r="U69" s="209"/>
      <c r="V69" s="209"/>
      <c r="W69" s="209"/>
    </row>
  </sheetData>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P57:W62"/>
    <mergeCell ref="P63:W69"/>
    <mergeCell ref="B49:C49"/>
    <mergeCell ref="D49:E49"/>
    <mergeCell ref="S54:W56"/>
    <mergeCell ref="S51:W53"/>
    <mergeCell ref="D51:G51"/>
  </mergeCells>
  <printOptions/>
  <pageMargins left="0.3" right="0.13" top="1" bottom="1" header="0.5" footer="0.5"/>
  <pageSetup orientation="portrait" paperSize="9" scale="35" r:id="rId2"/>
  <ignoredErrors>
    <ignoredError sqref="H49:N49 Q49:T49" emptyCellReference="1"/>
    <ignoredError sqref="X26:X28 W49:X49 X11:X13 Q22:V47 W11:W47 O22:P25 O27:P47 Q7:V10 X8:X10 Q11:U21 V11:V13 V15:V21" formula="1"/>
    <ignoredError sqref="C22" twoDigitTextYear="1"/>
    <ignoredError sqref="O26:P26" formula="1" unlocked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39.7109375" style="3" bestFit="1" customWidth="1"/>
    <col min="3" max="3" width="9.8515625" style="5" hidden="1" customWidth="1"/>
    <col min="4" max="4" width="13.140625" style="3" bestFit="1" customWidth="1"/>
    <col min="5" max="5" width="18.140625" style="4" hidden="1" customWidth="1"/>
    <col min="6" max="6" width="6.28125" style="5" hidden="1" customWidth="1"/>
    <col min="7" max="7" width="8.421875" style="5" bestFit="1" customWidth="1"/>
    <col min="8" max="8" width="9.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28125" style="15" bestFit="1" customWidth="1"/>
    <col min="16" max="16" width="9.140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3.8515625" style="13" bestFit="1" customWidth="1"/>
    <col min="22" max="22" width="11.00390625" style="14" bestFit="1" customWidth="1"/>
    <col min="23" max="23" width="7.140625" style="17"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261" t="s">
        <v>72</v>
      </c>
      <c r="B2" s="250"/>
      <c r="C2" s="250"/>
      <c r="D2" s="250"/>
      <c r="E2" s="250"/>
      <c r="F2" s="250"/>
      <c r="G2" s="250"/>
      <c r="H2" s="250"/>
      <c r="I2" s="250"/>
      <c r="J2" s="250"/>
      <c r="K2" s="250"/>
      <c r="L2" s="250"/>
      <c r="M2" s="250"/>
      <c r="N2" s="250"/>
      <c r="O2" s="250"/>
      <c r="P2" s="250"/>
      <c r="Q2" s="250"/>
      <c r="R2" s="250"/>
      <c r="S2" s="250"/>
      <c r="T2" s="250"/>
      <c r="U2" s="250"/>
      <c r="V2" s="250"/>
      <c r="W2" s="250"/>
    </row>
    <row r="3" spans="1:23" s="30" customFormat="1" ht="16.5" customHeight="1">
      <c r="A3" s="32"/>
      <c r="B3" s="256" t="s">
        <v>18</v>
      </c>
      <c r="C3" s="252" t="s">
        <v>30</v>
      </c>
      <c r="D3" s="252" t="s">
        <v>19</v>
      </c>
      <c r="E3" s="252" t="s">
        <v>45</v>
      </c>
      <c r="F3" s="252" t="s">
        <v>31</v>
      </c>
      <c r="G3" s="252" t="s">
        <v>32</v>
      </c>
      <c r="H3" s="252" t="s">
        <v>33</v>
      </c>
      <c r="I3" s="251" t="s">
        <v>20</v>
      </c>
      <c r="J3" s="251"/>
      <c r="K3" s="251" t="s">
        <v>21</v>
      </c>
      <c r="L3" s="251"/>
      <c r="M3" s="251" t="s">
        <v>22</v>
      </c>
      <c r="N3" s="251"/>
      <c r="O3" s="254" t="s">
        <v>34</v>
      </c>
      <c r="P3" s="254"/>
      <c r="Q3" s="254"/>
      <c r="R3" s="254"/>
      <c r="S3" s="251" t="s">
        <v>35</v>
      </c>
      <c r="T3" s="251"/>
      <c r="U3" s="254" t="s">
        <v>36</v>
      </c>
      <c r="V3" s="254"/>
      <c r="W3" s="255"/>
    </row>
    <row r="4" spans="1:23" s="30" customFormat="1" ht="37.5" customHeight="1" thickBot="1">
      <c r="A4" s="103"/>
      <c r="B4" s="257"/>
      <c r="C4" s="253"/>
      <c r="D4" s="260"/>
      <c r="E4" s="260"/>
      <c r="F4" s="253"/>
      <c r="G4" s="253"/>
      <c r="H4" s="253"/>
      <c r="I4" s="104" t="s">
        <v>29</v>
      </c>
      <c r="J4" s="105" t="s">
        <v>24</v>
      </c>
      <c r="K4" s="104" t="s">
        <v>29</v>
      </c>
      <c r="L4" s="105" t="s">
        <v>24</v>
      </c>
      <c r="M4" s="104" t="s">
        <v>29</v>
      </c>
      <c r="N4" s="105" t="s">
        <v>24</v>
      </c>
      <c r="O4" s="106" t="s">
        <v>29</v>
      </c>
      <c r="P4" s="107" t="s">
        <v>24</v>
      </c>
      <c r="Q4" s="107" t="s">
        <v>37</v>
      </c>
      <c r="R4" s="108" t="s">
        <v>38</v>
      </c>
      <c r="S4" s="109" t="s">
        <v>29</v>
      </c>
      <c r="T4" s="105" t="s">
        <v>23</v>
      </c>
      <c r="U4" s="104" t="s">
        <v>29</v>
      </c>
      <c r="V4" s="110" t="s">
        <v>24</v>
      </c>
      <c r="W4" s="111" t="s">
        <v>38</v>
      </c>
    </row>
    <row r="5" spans="1:24" s="6" customFormat="1" ht="15.75" customHeight="1">
      <c r="A5" s="54">
        <v>1</v>
      </c>
      <c r="B5" s="200" t="s">
        <v>149</v>
      </c>
      <c r="C5" s="201">
        <v>39094</v>
      </c>
      <c r="D5" s="202" t="s">
        <v>106</v>
      </c>
      <c r="E5" s="203" t="s">
        <v>150</v>
      </c>
      <c r="F5" s="204">
        <v>226</v>
      </c>
      <c r="G5" s="204">
        <v>217</v>
      </c>
      <c r="H5" s="204">
        <v>2</v>
      </c>
      <c r="I5" s="205">
        <v>201013</v>
      </c>
      <c r="J5" s="206">
        <v>28406</v>
      </c>
      <c r="K5" s="205">
        <v>504270.5</v>
      </c>
      <c r="L5" s="206">
        <v>67050</v>
      </c>
      <c r="M5" s="205">
        <v>584329.5</v>
      </c>
      <c r="N5" s="206">
        <v>76357</v>
      </c>
      <c r="O5" s="205">
        <f>I5+K5+M5</f>
        <v>1289613</v>
      </c>
      <c r="P5" s="206">
        <f>J5+L5+N5</f>
        <v>171813</v>
      </c>
      <c r="Q5" s="207">
        <f>IF(O5&lt;&gt;0,P5/G5,"")</f>
        <v>791.7649769585254</v>
      </c>
      <c r="R5" s="208">
        <f>IF(O5&lt;&gt;0,O5/P5,"")</f>
        <v>7.505910495713363</v>
      </c>
      <c r="S5" s="205">
        <v>1929230.5</v>
      </c>
      <c r="T5" s="176">
        <f aca="true" t="shared" si="0" ref="T5:T24">IF(S5&lt;&gt;0,-(S5-O5)/S5,"")</f>
        <v>-0.3315402177189299</v>
      </c>
      <c r="U5" s="210">
        <v>4431941</v>
      </c>
      <c r="V5" s="211">
        <v>625716</v>
      </c>
      <c r="W5" s="212">
        <f>U5/V5</f>
        <v>7.082991325137922</v>
      </c>
      <c r="X5" s="7"/>
    </row>
    <row r="6" spans="1:24" s="6" customFormat="1" ht="15.75" customHeight="1">
      <c r="A6" s="54">
        <v>2</v>
      </c>
      <c r="B6" s="213" t="s">
        <v>151</v>
      </c>
      <c r="C6" s="189">
        <v>39101</v>
      </c>
      <c r="D6" s="190" t="s">
        <v>106</v>
      </c>
      <c r="E6" s="191" t="s">
        <v>106</v>
      </c>
      <c r="F6" s="192">
        <v>160</v>
      </c>
      <c r="G6" s="192">
        <v>160</v>
      </c>
      <c r="H6" s="192">
        <v>1</v>
      </c>
      <c r="I6" s="193">
        <v>201617.5</v>
      </c>
      <c r="J6" s="188">
        <v>27465</v>
      </c>
      <c r="K6" s="193">
        <v>449054</v>
      </c>
      <c r="L6" s="188">
        <v>59217</v>
      </c>
      <c r="M6" s="193">
        <v>554601.5</v>
      </c>
      <c r="N6" s="188">
        <v>73981</v>
      </c>
      <c r="O6" s="193">
        <f>I6+K6+M6</f>
        <v>1205273</v>
      </c>
      <c r="P6" s="188">
        <f>J6+L6+N6</f>
        <v>160663</v>
      </c>
      <c r="Q6" s="74">
        <f>IF(O6&lt;&gt;0,P6/G6,"")</f>
        <v>1004.14375</v>
      </c>
      <c r="R6" s="75">
        <f>IF(O6&lt;&gt;0,O6/P6,"")</f>
        <v>7.501870374635105</v>
      </c>
      <c r="S6" s="193">
        <v>0</v>
      </c>
      <c r="T6" s="171">
        <f t="shared" si="0"/>
      </c>
      <c r="U6" s="194">
        <v>1205273</v>
      </c>
      <c r="V6" s="195">
        <v>160663</v>
      </c>
      <c r="W6" s="214">
        <f>U6/V6</f>
        <v>7.501870374635105</v>
      </c>
      <c r="X6" s="7"/>
    </row>
    <row r="7" spans="1:24" s="6" customFormat="1" ht="15.75" customHeight="1">
      <c r="A7" s="55">
        <v>3</v>
      </c>
      <c r="B7" s="235" t="s">
        <v>140</v>
      </c>
      <c r="C7" s="184">
        <v>39087</v>
      </c>
      <c r="D7" s="236" t="s">
        <v>27</v>
      </c>
      <c r="E7" s="236" t="s">
        <v>42</v>
      </c>
      <c r="F7" s="237">
        <v>90</v>
      </c>
      <c r="G7" s="237">
        <v>91</v>
      </c>
      <c r="H7" s="237">
        <v>3</v>
      </c>
      <c r="I7" s="238">
        <v>70313</v>
      </c>
      <c r="J7" s="239">
        <v>7868</v>
      </c>
      <c r="K7" s="238">
        <v>148351</v>
      </c>
      <c r="L7" s="239">
        <v>14487</v>
      </c>
      <c r="M7" s="238">
        <v>127818</v>
      </c>
      <c r="N7" s="239">
        <v>13540</v>
      </c>
      <c r="O7" s="238">
        <f>+M7+K7+I7</f>
        <v>346482</v>
      </c>
      <c r="P7" s="239">
        <f>+N7+L7+J7</f>
        <v>35895</v>
      </c>
      <c r="Q7" s="185">
        <f>+P7/G7</f>
        <v>394.45054945054943</v>
      </c>
      <c r="R7" s="186">
        <f>+O7/P7</f>
        <v>9.65265357292102</v>
      </c>
      <c r="S7" s="238">
        <f>+'[1]12-14 OCAK,07'!M28+'[1]12-14 OCAK,07'!K28+'[1]12-14 OCAK,07'!I28</f>
        <v>0</v>
      </c>
      <c r="T7" s="187">
        <f t="shared" si="0"/>
      </c>
      <c r="U7" s="238">
        <v>2155113</v>
      </c>
      <c r="V7" s="239">
        <v>244985</v>
      </c>
      <c r="W7" s="240">
        <f>+U7/V7</f>
        <v>8.796918178664</v>
      </c>
      <c r="X7" s="7"/>
    </row>
    <row r="8" spans="1:25" s="9" customFormat="1" ht="15.75" customHeight="1">
      <c r="A8" s="53">
        <v>4</v>
      </c>
      <c r="B8" s="229" t="s">
        <v>152</v>
      </c>
      <c r="C8" s="230">
        <v>39101</v>
      </c>
      <c r="D8" s="117" t="s">
        <v>27</v>
      </c>
      <c r="E8" s="117" t="s">
        <v>153</v>
      </c>
      <c r="F8" s="85">
        <v>151</v>
      </c>
      <c r="G8" s="85">
        <v>155</v>
      </c>
      <c r="H8" s="85">
        <v>1</v>
      </c>
      <c r="I8" s="231">
        <v>51829</v>
      </c>
      <c r="J8" s="99">
        <v>7237</v>
      </c>
      <c r="K8" s="231">
        <v>125008</v>
      </c>
      <c r="L8" s="99">
        <v>16119</v>
      </c>
      <c r="M8" s="231">
        <v>152689</v>
      </c>
      <c r="N8" s="99">
        <v>19957</v>
      </c>
      <c r="O8" s="231">
        <f>+M8+K8+I8</f>
        <v>329526</v>
      </c>
      <c r="P8" s="99">
        <f>+N8+L8+J8</f>
        <v>43313</v>
      </c>
      <c r="Q8" s="232">
        <f>IF(O8&lt;&gt;0,P8/G8,"")</f>
        <v>279.43870967741935</v>
      </c>
      <c r="R8" s="233">
        <f>IF(O8&lt;&gt;0,O8/P8,"")</f>
        <v>7.608016069078568</v>
      </c>
      <c r="S8" s="231">
        <v>0</v>
      </c>
      <c r="T8" s="183">
        <f t="shared" si="0"/>
      </c>
      <c r="U8" s="231">
        <v>329526</v>
      </c>
      <c r="V8" s="99">
        <v>43313</v>
      </c>
      <c r="W8" s="234">
        <f>+U8/V8</f>
        <v>7.608016069078568</v>
      </c>
      <c r="Y8" s="8"/>
    </row>
    <row r="9" spans="1:24" s="10" customFormat="1" ht="15.75" customHeight="1">
      <c r="A9" s="54">
        <v>5</v>
      </c>
      <c r="B9" s="217" t="s">
        <v>126</v>
      </c>
      <c r="C9" s="69">
        <v>39080</v>
      </c>
      <c r="D9" s="196" t="s">
        <v>99</v>
      </c>
      <c r="E9" s="196" t="s">
        <v>100</v>
      </c>
      <c r="F9" s="197">
        <v>97</v>
      </c>
      <c r="G9" s="197">
        <v>99</v>
      </c>
      <c r="H9" s="197">
        <v>4</v>
      </c>
      <c r="I9" s="166">
        <v>40232</v>
      </c>
      <c r="J9" s="167">
        <v>5195</v>
      </c>
      <c r="K9" s="166">
        <v>86735.5</v>
      </c>
      <c r="L9" s="167">
        <v>10379</v>
      </c>
      <c r="M9" s="166">
        <v>90993</v>
      </c>
      <c r="N9" s="167">
        <v>11486</v>
      </c>
      <c r="O9" s="166">
        <f>I9+K9+M9</f>
        <v>217960.5</v>
      </c>
      <c r="P9" s="167">
        <f>J9+L9+N9</f>
        <v>27060</v>
      </c>
      <c r="Q9" s="167">
        <f>+P9/G9</f>
        <v>273.3333333333333</v>
      </c>
      <c r="R9" s="172">
        <f>+O9/P9</f>
        <v>8.054711751662971</v>
      </c>
      <c r="S9" s="166">
        <v>310877</v>
      </c>
      <c r="T9" s="171">
        <f t="shared" si="0"/>
        <v>-0.29888508960135357</v>
      </c>
      <c r="U9" s="166">
        <v>2432303</v>
      </c>
      <c r="V9" s="167">
        <v>309890</v>
      </c>
      <c r="W9" s="177">
        <f>U9/V9</f>
        <v>7.84892381167511</v>
      </c>
      <c r="X9" s="8"/>
    </row>
    <row r="10" spans="1:24" s="10" customFormat="1" ht="15.75" customHeight="1">
      <c r="A10" s="54">
        <v>6</v>
      </c>
      <c r="B10" s="218" t="s">
        <v>142</v>
      </c>
      <c r="C10" s="59">
        <v>39094</v>
      </c>
      <c r="D10" s="115" t="s">
        <v>48</v>
      </c>
      <c r="E10" s="115" t="s">
        <v>5</v>
      </c>
      <c r="F10" s="79">
        <v>30</v>
      </c>
      <c r="G10" s="79">
        <v>30</v>
      </c>
      <c r="H10" s="79">
        <v>2</v>
      </c>
      <c r="I10" s="165">
        <v>29184</v>
      </c>
      <c r="J10" s="64">
        <v>2810</v>
      </c>
      <c r="K10" s="165">
        <v>54735.5</v>
      </c>
      <c r="L10" s="64">
        <v>5024</v>
      </c>
      <c r="M10" s="165">
        <v>53319.5</v>
      </c>
      <c r="N10" s="64">
        <v>4898</v>
      </c>
      <c r="O10" s="165">
        <f>SUM(I10+K10+M10)</f>
        <v>137239</v>
      </c>
      <c r="P10" s="64">
        <f>SUM(J10+L10+N10)</f>
        <v>12732</v>
      </c>
      <c r="Q10" s="64">
        <f>+P10/G10</f>
        <v>424.4</v>
      </c>
      <c r="R10" s="76">
        <f>+O10/P10</f>
        <v>10.779060634621427</v>
      </c>
      <c r="S10" s="165">
        <v>161416.5</v>
      </c>
      <c r="T10" s="171">
        <f t="shared" si="0"/>
        <v>-0.14978332450523954</v>
      </c>
      <c r="U10" s="165">
        <v>415145</v>
      </c>
      <c r="V10" s="64">
        <v>41851</v>
      </c>
      <c r="W10" s="179">
        <f>U10/V10</f>
        <v>9.919595708585218</v>
      </c>
      <c r="X10" s="12"/>
    </row>
    <row r="11" spans="1:24" s="10" customFormat="1" ht="15.75" customHeight="1">
      <c r="A11" s="54">
        <v>7</v>
      </c>
      <c r="B11" s="215" t="s">
        <v>141</v>
      </c>
      <c r="C11" s="69">
        <v>39073</v>
      </c>
      <c r="D11" s="114" t="s">
        <v>27</v>
      </c>
      <c r="E11" s="114" t="s">
        <v>44</v>
      </c>
      <c r="F11" s="62">
        <v>56</v>
      </c>
      <c r="G11" s="62">
        <v>40</v>
      </c>
      <c r="H11" s="62">
        <v>4</v>
      </c>
      <c r="I11" s="165">
        <v>20163</v>
      </c>
      <c r="J11" s="64">
        <v>2018</v>
      </c>
      <c r="K11" s="165">
        <v>42645</v>
      </c>
      <c r="L11" s="64">
        <v>4264</v>
      </c>
      <c r="M11" s="165">
        <v>39320</v>
      </c>
      <c r="N11" s="64">
        <v>3912</v>
      </c>
      <c r="O11" s="165">
        <f>+M11+K11+I11</f>
        <v>102128</v>
      </c>
      <c r="P11" s="64">
        <f>+N11+L11+J11</f>
        <v>10194</v>
      </c>
      <c r="Q11" s="167">
        <f>+P11/G11</f>
        <v>254.85</v>
      </c>
      <c r="R11" s="172">
        <f>+O11/P11</f>
        <v>10.018442220914263</v>
      </c>
      <c r="S11" s="165">
        <v>208788</v>
      </c>
      <c r="T11" s="171">
        <f t="shared" si="0"/>
        <v>-0.5108531141636492</v>
      </c>
      <c r="U11" s="165">
        <v>1892352</v>
      </c>
      <c r="V11" s="64">
        <v>203538</v>
      </c>
      <c r="W11" s="216">
        <f>+U11/V11</f>
        <v>9.297290923562185</v>
      </c>
      <c r="X11" s="8"/>
    </row>
    <row r="12" spans="1:25" s="10" customFormat="1" ht="15.75" customHeight="1">
      <c r="A12" s="54">
        <v>8</v>
      </c>
      <c r="B12" s="219" t="s">
        <v>120</v>
      </c>
      <c r="C12" s="69">
        <v>39087</v>
      </c>
      <c r="D12" s="198" t="s">
        <v>25</v>
      </c>
      <c r="E12" s="113" t="s">
        <v>43</v>
      </c>
      <c r="F12" s="71">
        <v>80</v>
      </c>
      <c r="G12" s="71">
        <v>53</v>
      </c>
      <c r="H12" s="71">
        <v>4</v>
      </c>
      <c r="I12" s="169">
        <v>12359</v>
      </c>
      <c r="J12" s="73">
        <v>1501</v>
      </c>
      <c r="K12" s="169">
        <v>39547</v>
      </c>
      <c r="L12" s="73">
        <v>4425</v>
      </c>
      <c r="M12" s="169">
        <v>42637</v>
      </c>
      <c r="N12" s="73">
        <v>4607</v>
      </c>
      <c r="O12" s="170">
        <f>+I12+K12+M12</f>
        <v>94543</v>
      </c>
      <c r="P12" s="173">
        <f>+J12+L12+N12</f>
        <v>10533</v>
      </c>
      <c r="Q12" s="74">
        <f>IF(O12&lt;&gt;0,P12/G12,"")</f>
        <v>198.73584905660377</v>
      </c>
      <c r="R12" s="75">
        <f>IF(O12&lt;&gt;0,O12/P12,"")</f>
        <v>8.975885312826355</v>
      </c>
      <c r="S12" s="169">
        <v>187662</v>
      </c>
      <c r="T12" s="171">
        <f t="shared" si="0"/>
        <v>-0.49620594473041957</v>
      </c>
      <c r="U12" s="169">
        <v>1414048</v>
      </c>
      <c r="V12" s="73">
        <v>167626</v>
      </c>
      <c r="W12" s="178">
        <f aca="true" t="shared" si="1" ref="W12:W17">U12/V12</f>
        <v>8.435731927028026</v>
      </c>
      <c r="X12" s="8"/>
      <c r="Y12" s="8"/>
    </row>
    <row r="13" spans="1:25" s="10" customFormat="1" ht="15.75" customHeight="1">
      <c r="A13" s="54">
        <v>9</v>
      </c>
      <c r="B13" s="215" t="s">
        <v>143</v>
      </c>
      <c r="C13" s="59">
        <v>39094</v>
      </c>
      <c r="D13" s="199" t="s">
        <v>68</v>
      </c>
      <c r="E13" s="114" t="s">
        <v>114</v>
      </c>
      <c r="F13" s="62">
        <v>42</v>
      </c>
      <c r="G13" s="62">
        <v>44</v>
      </c>
      <c r="H13" s="62">
        <v>2</v>
      </c>
      <c r="I13" s="168">
        <v>8289.5</v>
      </c>
      <c r="J13" s="65">
        <v>1109</v>
      </c>
      <c r="K13" s="168">
        <v>34673</v>
      </c>
      <c r="L13" s="65">
        <v>4051</v>
      </c>
      <c r="M13" s="168">
        <v>37396.5</v>
      </c>
      <c r="N13" s="65">
        <v>4303</v>
      </c>
      <c r="O13" s="168">
        <f>I13+K13+M13</f>
        <v>80359</v>
      </c>
      <c r="P13" s="65">
        <f>J13+L13+N13</f>
        <v>9463</v>
      </c>
      <c r="Q13" s="167">
        <f>+P13/G13</f>
        <v>215.0681818181818</v>
      </c>
      <c r="R13" s="172">
        <f>+O13/P13</f>
        <v>8.491915882912396</v>
      </c>
      <c r="S13" s="168">
        <v>93478</v>
      </c>
      <c r="T13" s="171">
        <f t="shared" si="0"/>
        <v>-0.14034318235306703</v>
      </c>
      <c r="U13" s="168">
        <v>197351.5</v>
      </c>
      <c r="V13" s="65">
        <v>23446</v>
      </c>
      <c r="W13" s="179">
        <f t="shared" si="1"/>
        <v>8.417278000511814</v>
      </c>
      <c r="X13" s="8"/>
      <c r="Y13" s="8"/>
    </row>
    <row r="14" spans="1:25" s="10" customFormat="1" ht="15.75" customHeight="1">
      <c r="A14" s="54">
        <v>10</v>
      </c>
      <c r="B14" s="213" t="s">
        <v>127</v>
      </c>
      <c r="C14" s="189">
        <v>39073</v>
      </c>
      <c r="D14" s="190" t="s">
        <v>106</v>
      </c>
      <c r="E14" s="191" t="s">
        <v>106</v>
      </c>
      <c r="F14" s="192">
        <v>186</v>
      </c>
      <c r="G14" s="192">
        <v>46</v>
      </c>
      <c r="H14" s="192">
        <v>5</v>
      </c>
      <c r="I14" s="193">
        <v>14207</v>
      </c>
      <c r="J14" s="188">
        <v>2044</v>
      </c>
      <c r="K14" s="193">
        <v>28431.5</v>
      </c>
      <c r="L14" s="188">
        <v>3963</v>
      </c>
      <c r="M14" s="193">
        <v>29178.5</v>
      </c>
      <c r="N14" s="188">
        <v>3995</v>
      </c>
      <c r="O14" s="193">
        <f>I14+K14+M14</f>
        <v>71817</v>
      </c>
      <c r="P14" s="188">
        <f>J14+L14+N14</f>
        <v>10002</v>
      </c>
      <c r="Q14" s="74">
        <f>IF(O14&lt;&gt;0,P14/G14,"")</f>
        <v>217.43478260869566</v>
      </c>
      <c r="R14" s="75">
        <f>IF(O14&lt;&gt;0,O14/P14,"")</f>
        <v>7.180263947210558</v>
      </c>
      <c r="S14" s="193">
        <v>146300</v>
      </c>
      <c r="T14" s="171">
        <f t="shared" si="0"/>
        <v>-0.5091114149008886</v>
      </c>
      <c r="U14" s="194">
        <v>2329476</v>
      </c>
      <c r="V14" s="195">
        <v>333013</v>
      </c>
      <c r="W14" s="214">
        <f t="shared" si="1"/>
        <v>6.995150339476237</v>
      </c>
      <c r="X14" s="8"/>
      <c r="Y14" s="8"/>
    </row>
    <row r="15" spans="1:25" s="10" customFormat="1" ht="15.75" customHeight="1">
      <c r="A15" s="54">
        <v>11</v>
      </c>
      <c r="B15" s="217" t="s">
        <v>144</v>
      </c>
      <c r="C15" s="69">
        <v>39094</v>
      </c>
      <c r="D15" s="116" t="s">
        <v>17</v>
      </c>
      <c r="E15" s="116" t="s">
        <v>44</v>
      </c>
      <c r="F15" s="83">
        <v>30</v>
      </c>
      <c r="G15" s="83">
        <v>30</v>
      </c>
      <c r="H15" s="83">
        <v>2</v>
      </c>
      <c r="I15" s="169">
        <v>13189</v>
      </c>
      <c r="J15" s="73">
        <v>1226</v>
      </c>
      <c r="K15" s="169">
        <v>25336</v>
      </c>
      <c r="L15" s="73">
        <v>2264</v>
      </c>
      <c r="M15" s="169">
        <v>20002</v>
      </c>
      <c r="N15" s="73">
        <v>1810</v>
      </c>
      <c r="O15" s="170">
        <f>+I15+K15+M15</f>
        <v>58527</v>
      </c>
      <c r="P15" s="173">
        <f>+J15+L15+N15</f>
        <v>5300</v>
      </c>
      <c r="Q15" s="74">
        <f>IF(O15&lt;&gt;0,P15/G15,"")</f>
        <v>176.66666666666666</v>
      </c>
      <c r="R15" s="75">
        <f>IF(O15&lt;&gt;0,O15/P15,"")</f>
        <v>11.042830188679245</v>
      </c>
      <c r="S15" s="169">
        <v>91539</v>
      </c>
      <c r="T15" s="171">
        <f t="shared" si="0"/>
        <v>-0.3606331727460427</v>
      </c>
      <c r="U15" s="169">
        <v>196665</v>
      </c>
      <c r="V15" s="73">
        <v>18970</v>
      </c>
      <c r="W15" s="178">
        <f t="shared" si="1"/>
        <v>10.367158671586715</v>
      </c>
      <c r="X15" s="8"/>
      <c r="Y15" s="8"/>
    </row>
    <row r="16" spans="1:25" s="10" customFormat="1" ht="15.75" customHeight="1">
      <c r="A16" s="54">
        <v>12</v>
      </c>
      <c r="B16" s="219" t="s">
        <v>119</v>
      </c>
      <c r="C16" s="69">
        <v>39073</v>
      </c>
      <c r="D16" s="198" t="s">
        <v>25</v>
      </c>
      <c r="E16" s="113" t="s">
        <v>26</v>
      </c>
      <c r="F16" s="71">
        <v>60</v>
      </c>
      <c r="G16" s="71">
        <v>23</v>
      </c>
      <c r="H16" s="71">
        <v>5</v>
      </c>
      <c r="I16" s="169">
        <v>11282</v>
      </c>
      <c r="J16" s="73">
        <v>1349</v>
      </c>
      <c r="K16" s="169">
        <v>18618</v>
      </c>
      <c r="L16" s="73">
        <v>2121</v>
      </c>
      <c r="M16" s="169">
        <v>17986</v>
      </c>
      <c r="N16" s="73">
        <v>2055</v>
      </c>
      <c r="O16" s="170">
        <f>+I16+K16+M16</f>
        <v>47886</v>
      </c>
      <c r="P16" s="173">
        <f>+J16+L16+N16</f>
        <v>5525</v>
      </c>
      <c r="Q16" s="74">
        <f>IF(O16&lt;&gt;0,P16/G16,"")</f>
        <v>240.2173913043478</v>
      </c>
      <c r="R16" s="75">
        <f>IF(O16&lt;&gt;0,O16/P16,"")</f>
        <v>8.667149321266969</v>
      </c>
      <c r="S16" s="169">
        <v>87265</v>
      </c>
      <c r="T16" s="171">
        <f t="shared" si="0"/>
        <v>-0.4512576634389503</v>
      </c>
      <c r="U16" s="169">
        <v>1950524</v>
      </c>
      <c r="V16" s="73">
        <v>217409</v>
      </c>
      <c r="W16" s="178">
        <f t="shared" si="1"/>
        <v>8.971680105239434</v>
      </c>
      <c r="X16" s="8"/>
      <c r="Y16" s="8"/>
    </row>
    <row r="17" spans="1:25" s="10" customFormat="1" ht="15.75" customHeight="1">
      <c r="A17" s="54">
        <v>13</v>
      </c>
      <c r="B17" s="220" t="s">
        <v>154</v>
      </c>
      <c r="C17" s="121">
        <v>39101</v>
      </c>
      <c r="D17" s="196" t="s">
        <v>28</v>
      </c>
      <c r="E17" s="196" t="s">
        <v>113</v>
      </c>
      <c r="F17" s="197">
        <v>14</v>
      </c>
      <c r="G17" s="197">
        <v>14</v>
      </c>
      <c r="H17" s="197">
        <v>1</v>
      </c>
      <c r="I17" s="166">
        <v>6533</v>
      </c>
      <c r="J17" s="167">
        <v>563</v>
      </c>
      <c r="K17" s="166">
        <v>11735</v>
      </c>
      <c r="L17" s="167">
        <v>999</v>
      </c>
      <c r="M17" s="166">
        <v>11995</v>
      </c>
      <c r="N17" s="167">
        <v>1015</v>
      </c>
      <c r="O17" s="166">
        <v>30262</v>
      </c>
      <c r="P17" s="167">
        <v>2577</v>
      </c>
      <c r="Q17" s="167">
        <f>+P17/G17</f>
        <v>184.07142857142858</v>
      </c>
      <c r="R17" s="172">
        <f>+O17/P17</f>
        <v>11.743112145906093</v>
      </c>
      <c r="S17" s="166"/>
      <c r="T17" s="171">
        <f t="shared" si="0"/>
      </c>
      <c r="U17" s="166">
        <v>30262</v>
      </c>
      <c r="V17" s="167">
        <v>2577</v>
      </c>
      <c r="W17" s="177">
        <f t="shared" si="1"/>
        <v>11.743112145906093</v>
      </c>
      <c r="X17" s="8"/>
      <c r="Y17" s="8"/>
    </row>
    <row r="18" spans="1:25" s="10" customFormat="1" ht="15.75" customHeight="1">
      <c r="A18" s="54">
        <v>14</v>
      </c>
      <c r="B18" s="219" t="s">
        <v>124</v>
      </c>
      <c r="C18" s="69">
        <v>39073</v>
      </c>
      <c r="D18" s="113" t="s">
        <v>6</v>
      </c>
      <c r="E18" s="113" t="s">
        <v>107</v>
      </c>
      <c r="F18" s="71">
        <v>112</v>
      </c>
      <c r="G18" s="71">
        <v>42</v>
      </c>
      <c r="H18" s="71">
        <v>5</v>
      </c>
      <c r="I18" s="174">
        <v>6374</v>
      </c>
      <c r="J18" s="175">
        <v>1382</v>
      </c>
      <c r="K18" s="174">
        <v>11551.5</v>
      </c>
      <c r="L18" s="175">
        <v>2282</v>
      </c>
      <c r="M18" s="174">
        <v>10905</v>
      </c>
      <c r="N18" s="175">
        <v>2133</v>
      </c>
      <c r="O18" s="174">
        <v>28830.5</v>
      </c>
      <c r="P18" s="175">
        <v>5797</v>
      </c>
      <c r="Q18" s="74">
        <f>IF(O18&lt;&gt;0,P18/G18,"")</f>
        <v>138.02380952380952</v>
      </c>
      <c r="R18" s="75">
        <f>IF(O18&lt;&gt;0,O18/P18,"")</f>
        <v>4.973348283594963</v>
      </c>
      <c r="S18" s="174">
        <v>110875</v>
      </c>
      <c r="T18" s="171">
        <f t="shared" si="0"/>
        <v>-0.7399729425028185</v>
      </c>
      <c r="U18" s="174">
        <v>2669207.5</v>
      </c>
      <c r="V18" s="175">
        <v>360973</v>
      </c>
      <c r="W18" s="180">
        <v>7.39</v>
      </c>
      <c r="X18" s="8"/>
      <c r="Y18" s="8"/>
    </row>
    <row r="19" spans="1:25" s="10" customFormat="1" ht="15.75" customHeight="1">
      <c r="A19" s="54">
        <v>15</v>
      </c>
      <c r="B19" s="213" t="s">
        <v>108</v>
      </c>
      <c r="C19" s="189">
        <v>39045</v>
      </c>
      <c r="D19" s="190" t="s">
        <v>106</v>
      </c>
      <c r="E19" s="191" t="s">
        <v>109</v>
      </c>
      <c r="F19" s="192">
        <v>59</v>
      </c>
      <c r="G19" s="192">
        <v>24</v>
      </c>
      <c r="H19" s="192">
        <v>9</v>
      </c>
      <c r="I19" s="193">
        <v>4556.5</v>
      </c>
      <c r="J19" s="188">
        <v>1168</v>
      </c>
      <c r="K19" s="193">
        <v>8806.5</v>
      </c>
      <c r="L19" s="188">
        <v>2013</v>
      </c>
      <c r="M19" s="193">
        <v>8601.5</v>
      </c>
      <c r="N19" s="188">
        <v>1937</v>
      </c>
      <c r="O19" s="193">
        <f>SUM(I19+K19+M19)</f>
        <v>21964.5</v>
      </c>
      <c r="P19" s="188">
        <f>SUM(J19+L19+N19)</f>
        <v>5118</v>
      </c>
      <c r="Q19" s="167">
        <f>+P19/G19</f>
        <v>213.25</v>
      </c>
      <c r="R19" s="172">
        <f>+O19/P19</f>
        <v>4.291617819460727</v>
      </c>
      <c r="S19" s="193">
        <v>53014.5</v>
      </c>
      <c r="T19" s="171">
        <f t="shared" si="0"/>
        <v>-0.5856888209829386</v>
      </c>
      <c r="U19" s="194">
        <v>4455525</v>
      </c>
      <c r="V19" s="195">
        <v>604910</v>
      </c>
      <c r="W19" s="214">
        <f>U19/V19</f>
        <v>7.365599841298706</v>
      </c>
      <c r="X19" s="8"/>
      <c r="Y19" s="8"/>
    </row>
    <row r="20" spans="1:25" s="10" customFormat="1" ht="15.75" customHeight="1">
      <c r="A20" s="54">
        <v>16</v>
      </c>
      <c r="B20" s="213" t="s">
        <v>135</v>
      </c>
      <c r="C20" s="189">
        <v>39045</v>
      </c>
      <c r="D20" s="190" t="s">
        <v>106</v>
      </c>
      <c r="E20" s="190" t="s">
        <v>136</v>
      </c>
      <c r="F20" s="192">
        <v>74</v>
      </c>
      <c r="G20" s="192">
        <v>2</v>
      </c>
      <c r="H20" s="192">
        <v>9</v>
      </c>
      <c r="I20" s="193">
        <v>4675</v>
      </c>
      <c r="J20" s="188">
        <v>931</v>
      </c>
      <c r="K20" s="193">
        <v>6000</v>
      </c>
      <c r="L20" s="188">
        <v>1200</v>
      </c>
      <c r="M20" s="193">
        <v>10422</v>
      </c>
      <c r="N20" s="188">
        <v>2090</v>
      </c>
      <c r="O20" s="193">
        <f>I20+K20+M20</f>
        <v>21097</v>
      </c>
      <c r="P20" s="188">
        <f>J20+L20+N20</f>
        <v>4221</v>
      </c>
      <c r="Q20" s="74">
        <f>IF(O20&lt;&gt;0,P20/G20,"")</f>
        <v>2110.5</v>
      </c>
      <c r="R20" s="75">
        <f>IF(O20&lt;&gt;0,O20/P20,"")</f>
        <v>4.998104714522625</v>
      </c>
      <c r="S20" s="193">
        <v>2204</v>
      </c>
      <c r="T20" s="171">
        <f t="shared" si="0"/>
        <v>8.572141560798547</v>
      </c>
      <c r="U20" s="194">
        <v>1076425</v>
      </c>
      <c r="V20" s="195">
        <v>144848</v>
      </c>
      <c r="W20" s="214">
        <f>U20/V20</f>
        <v>7.4314108582790235</v>
      </c>
      <c r="X20" s="8"/>
      <c r="Y20" s="8"/>
    </row>
    <row r="21" spans="1:24" s="10" customFormat="1" ht="15.75" customHeight="1">
      <c r="A21" s="54">
        <v>17</v>
      </c>
      <c r="B21" s="213" t="s">
        <v>110</v>
      </c>
      <c r="C21" s="189">
        <v>39052</v>
      </c>
      <c r="D21" s="190" t="s">
        <v>106</v>
      </c>
      <c r="E21" s="190" t="s">
        <v>111</v>
      </c>
      <c r="F21" s="192">
        <v>90</v>
      </c>
      <c r="G21" s="192">
        <v>22</v>
      </c>
      <c r="H21" s="192">
        <v>8</v>
      </c>
      <c r="I21" s="193">
        <v>3390</v>
      </c>
      <c r="J21" s="188">
        <v>656</v>
      </c>
      <c r="K21" s="193">
        <v>7522</v>
      </c>
      <c r="L21" s="188">
        <v>1471</v>
      </c>
      <c r="M21" s="193">
        <v>7195</v>
      </c>
      <c r="N21" s="188">
        <v>1375</v>
      </c>
      <c r="O21" s="193">
        <f>I21+K21+M21</f>
        <v>18107</v>
      </c>
      <c r="P21" s="188">
        <f>J21+L21+N21</f>
        <v>3502</v>
      </c>
      <c r="Q21" s="74">
        <f>IF(O21&lt;&gt;0,P21/G21,"")</f>
        <v>159.1818181818182</v>
      </c>
      <c r="R21" s="75">
        <f>IF(O21&lt;&gt;0,O21/P21,"")</f>
        <v>5.170474014848658</v>
      </c>
      <c r="S21" s="193">
        <v>44320</v>
      </c>
      <c r="T21" s="171">
        <f t="shared" si="0"/>
        <v>-0.5914485559566787</v>
      </c>
      <c r="U21" s="194">
        <v>2393283</v>
      </c>
      <c r="V21" s="195">
        <v>330256</v>
      </c>
      <c r="W21" s="214">
        <f>U21/V21</f>
        <v>7.246751005280752</v>
      </c>
      <c r="X21" s="8"/>
    </row>
    <row r="22" spans="1:24" s="10" customFormat="1" ht="15.75" customHeight="1">
      <c r="A22" s="54">
        <v>18</v>
      </c>
      <c r="B22" s="215" t="s">
        <v>115</v>
      </c>
      <c r="C22" s="69" t="s">
        <v>122</v>
      </c>
      <c r="D22" s="114" t="s">
        <v>27</v>
      </c>
      <c r="E22" s="114" t="s">
        <v>80</v>
      </c>
      <c r="F22" s="62">
        <v>91</v>
      </c>
      <c r="G22" s="62">
        <v>32</v>
      </c>
      <c r="H22" s="62">
        <v>6</v>
      </c>
      <c r="I22" s="165">
        <v>3017</v>
      </c>
      <c r="J22" s="64">
        <v>407</v>
      </c>
      <c r="K22" s="165">
        <v>4008</v>
      </c>
      <c r="L22" s="64">
        <v>674</v>
      </c>
      <c r="M22" s="165">
        <v>5795</v>
      </c>
      <c r="N22" s="64">
        <v>885</v>
      </c>
      <c r="O22" s="165">
        <f>+M22+K22+I22</f>
        <v>12820</v>
      </c>
      <c r="P22" s="64">
        <f>+N22+L22+J22</f>
        <v>1966</v>
      </c>
      <c r="Q22" s="74">
        <f>IF(O22&lt;&gt;0,P22/G22,"")</f>
        <v>61.4375</v>
      </c>
      <c r="R22" s="75">
        <f>IF(O22&lt;&gt;0,O22/P22,"")</f>
        <v>6.520854526958291</v>
      </c>
      <c r="S22" s="165">
        <v>33370</v>
      </c>
      <c r="T22" s="171">
        <f t="shared" si="0"/>
        <v>-0.6158225951453401</v>
      </c>
      <c r="U22" s="165">
        <v>1722955</v>
      </c>
      <c r="V22" s="64">
        <v>228071</v>
      </c>
      <c r="W22" s="216">
        <f>+U22/V22</f>
        <v>7.554467687693744</v>
      </c>
      <c r="X22" s="8"/>
    </row>
    <row r="23" spans="1:24" s="10" customFormat="1" ht="15.75" customHeight="1">
      <c r="A23" s="54">
        <v>19</v>
      </c>
      <c r="B23" s="213" t="s">
        <v>128</v>
      </c>
      <c r="C23" s="189">
        <v>39080</v>
      </c>
      <c r="D23" s="190" t="s">
        <v>106</v>
      </c>
      <c r="E23" s="190" t="s">
        <v>41</v>
      </c>
      <c r="F23" s="192">
        <v>51</v>
      </c>
      <c r="G23" s="192">
        <v>11</v>
      </c>
      <c r="H23" s="192">
        <v>4</v>
      </c>
      <c r="I23" s="193">
        <v>2084</v>
      </c>
      <c r="J23" s="188">
        <v>246</v>
      </c>
      <c r="K23" s="193">
        <v>3579</v>
      </c>
      <c r="L23" s="188">
        <v>431</v>
      </c>
      <c r="M23" s="193">
        <v>3000</v>
      </c>
      <c r="N23" s="188">
        <v>337</v>
      </c>
      <c r="O23" s="193">
        <f>I23+K23+M23</f>
        <v>8663</v>
      </c>
      <c r="P23" s="188">
        <f>J23+L23+N23</f>
        <v>1014</v>
      </c>
      <c r="Q23" s="167">
        <f>+P23/G23</f>
        <v>92.18181818181819</v>
      </c>
      <c r="R23" s="172">
        <f>+O23/P23</f>
        <v>8.543392504930967</v>
      </c>
      <c r="S23" s="193">
        <v>50654.5</v>
      </c>
      <c r="T23" s="171">
        <f t="shared" si="0"/>
        <v>-0.8289786692199114</v>
      </c>
      <c r="U23" s="193">
        <v>701782</v>
      </c>
      <c r="V23" s="188">
        <v>82305</v>
      </c>
      <c r="W23" s="214">
        <f>U23/V23</f>
        <v>8.526602272036936</v>
      </c>
      <c r="X23" s="8"/>
    </row>
    <row r="24" spans="1:24" s="10" customFormat="1" ht="15.75" customHeight="1">
      <c r="A24" s="54">
        <v>20</v>
      </c>
      <c r="B24" s="219" t="s">
        <v>125</v>
      </c>
      <c r="C24" s="69">
        <v>39066</v>
      </c>
      <c r="D24" s="198" t="s">
        <v>25</v>
      </c>
      <c r="E24" s="113" t="s">
        <v>114</v>
      </c>
      <c r="F24" s="71">
        <v>183</v>
      </c>
      <c r="G24" s="71">
        <v>22</v>
      </c>
      <c r="H24" s="71">
        <v>6</v>
      </c>
      <c r="I24" s="169">
        <v>1827</v>
      </c>
      <c r="J24" s="73">
        <v>424</v>
      </c>
      <c r="K24" s="169">
        <v>3096</v>
      </c>
      <c r="L24" s="73">
        <v>720</v>
      </c>
      <c r="M24" s="169">
        <v>2482</v>
      </c>
      <c r="N24" s="73">
        <v>570</v>
      </c>
      <c r="O24" s="170">
        <f>+I24+K24+M24</f>
        <v>7405</v>
      </c>
      <c r="P24" s="173">
        <f>+J24+L24+N24</f>
        <v>1714</v>
      </c>
      <c r="Q24" s="74">
        <f>IF(O24&lt;&gt;0,P24/G24,"")</f>
        <v>77.9090909090909</v>
      </c>
      <c r="R24" s="75">
        <f>IF(O24&lt;&gt;0,O24/P24,"")</f>
        <v>4.320303383897317</v>
      </c>
      <c r="S24" s="169">
        <v>20962</v>
      </c>
      <c r="T24" s="171">
        <f t="shared" si="0"/>
        <v>-0.6467417231180231</v>
      </c>
      <c r="U24" s="169">
        <v>3073261</v>
      </c>
      <c r="V24" s="73">
        <v>443773</v>
      </c>
      <c r="W24" s="178">
        <f>U24/V24</f>
        <v>6.925299646440861</v>
      </c>
      <c r="X24" s="8"/>
    </row>
    <row r="25" spans="1:24" s="10" customFormat="1" ht="15.75" customHeight="1" hidden="1">
      <c r="A25" s="123">
        <v>21</v>
      </c>
      <c r="B25" s="117" t="s">
        <v>81</v>
      </c>
      <c r="C25" s="96">
        <v>38996</v>
      </c>
      <c r="D25" s="84" t="s">
        <v>28</v>
      </c>
      <c r="E25" s="97" t="s">
        <v>82</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2" ref="T25:T36">IF(S25&lt;&gt;0,-(S25-O25)/S25,"")</f>
      </c>
      <c r="U25" s="86">
        <f>Q25</f>
        <v>140</v>
      </c>
      <c r="V25" s="87">
        <f>R25</f>
        <v>11.86</v>
      </c>
      <c r="W25" s="102">
        <f>U25/V25</f>
        <v>11.804384485666105</v>
      </c>
      <c r="X25" s="8"/>
    </row>
    <row r="26" spans="1:24" s="10" customFormat="1" ht="15.75" customHeight="1" hidden="1">
      <c r="A26" s="112">
        <v>22</v>
      </c>
      <c r="B26" s="114" t="s">
        <v>63</v>
      </c>
      <c r="C26" s="59">
        <v>38961</v>
      </c>
      <c r="D26" s="60" t="s">
        <v>79</v>
      </c>
      <c r="E26" s="61" t="s">
        <v>41</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2"/>
        <v>-0.5288100920559154</v>
      </c>
      <c r="U26" s="68">
        <v>483424.5</v>
      </c>
      <c r="V26" s="65">
        <v>59999</v>
      </c>
      <c r="W26" s="66">
        <f>U26/V26</f>
        <v>8.057209286821447</v>
      </c>
      <c r="X26" s="8"/>
    </row>
    <row r="27" spans="1:24" s="10" customFormat="1" ht="15.75" customHeight="1" hidden="1">
      <c r="A27" s="112">
        <v>23</v>
      </c>
      <c r="B27" s="113" t="s">
        <v>10</v>
      </c>
      <c r="C27" s="69">
        <v>38933</v>
      </c>
      <c r="D27" s="70" t="s">
        <v>25</v>
      </c>
      <c r="E27" s="60" t="s">
        <v>26</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2"/>
        <v>-0.3636765746638358</v>
      </c>
      <c r="U27" s="72">
        <v>1637070.5</v>
      </c>
      <c r="V27" s="73">
        <v>209443</v>
      </c>
      <c r="W27" s="75">
        <f>U27/V27</f>
        <v>7.816305629693998</v>
      </c>
      <c r="X27" s="8"/>
    </row>
    <row r="28" spans="1:23" s="11" customFormat="1" ht="15.75" customHeight="1" hidden="1">
      <c r="A28" s="112">
        <v>24</v>
      </c>
      <c r="B28" s="114" t="s">
        <v>49</v>
      </c>
      <c r="C28" s="59">
        <v>38982</v>
      </c>
      <c r="D28" s="61" t="s">
        <v>50</v>
      </c>
      <c r="E28" s="61" t="s">
        <v>50</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2"/>
        <v>-0.7585733882030178</v>
      </c>
      <c r="U28" s="63">
        <v>102222</v>
      </c>
      <c r="V28" s="65">
        <v>10526</v>
      </c>
      <c r="W28" s="66">
        <f>U28/V28</f>
        <v>9.711381341440243</v>
      </c>
    </row>
    <row r="29" spans="1:23" s="11" customFormat="1" ht="15.75" customHeight="1" hidden="1">
      <c r="A29" s="112">
        <v>25</v>
      </c>
      <c r="B29" s="113" t="s">
        <v>9</v>
      </c>
      <c r="C29" s="69">
        <v>38912</v>
      </c>
      <c r="D29" s="60" t="s">
        <v>27</v>
      </c>
      <c r="E29" s="61" t="s">
        <v>42</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2"/>
        <v>0.4398389388915206</v>
      </c>
      <c r="U29" s="63">
        <v>7162588</v>
      </c>
      <c r="V29" s="64">
        <v>998860</v>
      </c>
      <c r="W29" s="76">
        <f>+U29/V29</f>
        <v>7.170762669443166</v>
      </c>
    </row>
    <row r="30" spans="1:23" s="11" customFormat="1" ht="15.75" customHeight="1" hidden="1">
      <c r="A30" s="112">
        <v>26</v>
      </c>
      <c r="B30" s="114" t="s">
        <v>58</v>
      </c>
      <c r="C30" s="59">
        <v>38954</v>
      </c>
      <c r="D30" s="60" t="s">
        <v>79</v>
      </c>
      <c r="E30" s="61" t="s">
        <v>46</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2"/>
        <v>-0.6157528433203191</v>
      </c>
      <c r="U30" s="68">
        <v>418068</v>
      </c>
      <c r="V30" s="65">
        <v>55782</v>
      </c>
      <c r="W30" s="66">
        <f>U30/V30</f>
        <v>7.494675701839303</v>
      </c>
    </row>
    <row r="31" spans="1:23" s="11" customFormat="1" ht="15.75" customHeight="1" hidden="1">
      <c r="A31" s="112">
        <v>27</v>
      </c>
      <c r="B31" s="114" t="s">
        <v>57</v>
      </c>
      <c r="C31" s="69">
        <v>38954</v>
      </c>
      <c r="D31" s="61" t="s">
        <v>27</v>
      </c>
      <c r="E31" s="61" t="s">
        <v>80</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2"/>
        <v>-0.18846495119787046</v>
      </c>
      <c r="U31" s="63">
        <v>896902</v>
      </c>
      <c r="V31" s="64">
        <v>123070</v>
      </c>
      <c r="W31" s="76">
        <f>+U31/V31</f>
        <v>7.287738685301048</v>
      </c>
    </row>
    <row r="32" spans="1:24" s="10" customFormat="1" ht="15.75" customHeight="1" hidden="1">
      <c r="A32" s="112">
        <v>28</v>
      </c>
      <c r="B32" s="114" t="s">
        <v>83</v>
      </c>
      <c r="C32" s="59">
        <v>38996</v>
      </c>
      <c r="D32" s="60" t="s">
        <v>68</v>
      </c>
      <c r="E32" s="61" t="s">
        <v>84</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2"/>
      </c>
      <c r="U32" s="68">
        <v>14877.75</v>
      </c>
      <c r="V32" s="65">
        <v>2740</v>
      </c>
      <c r="W32" s="75">
        <f>IF(U32&lt;&gt;0,U32/V32,"")</f>
        <v>5.429835766423357</v>
      </c>
      <c r="X32" s="8"/>
    </row>
    <row r="33" spans="1:24" s="10" customFormat="1" ht="15.75" customHeight="1" hidden="1">
      <c r="A33" s="112">
        <v>29</v>
      </c>
      <c r="B33" s="115" t="s">
        <v>85</v>
      </c>
      <c r="C33" s="59">
        <v>38996</v>
      </c>
      <c r="D33" s="78" t="s">
        <v>48</v>
      </c>
      <c r="E33" s="78" t="s">
        <v>5</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2"/>
      </c>
      <c r="U33" s="63">
        <v>3754</v>
      </c>
      <c r="V33" s="64">
        <v>412</v>
      </c>
      <c r="W33" s="66">
        <f>U33/V33</f>
        <v>9.111650485436893</v>
      </c>
      <c r="X33" s="8"/>
    </row>
    <row r="34" spans="1:24" s="10" customFormat="1" ht="15.75" customHeight="1" hidden="1">
      <c r="A34" s="112">
        <v>30</v>
      </c>
      <c r="B34" s="115" t="s">
        <v>51</v>
      </c>
      <c r="C34" s="59">
        <v>38982</v>
      </c>
      <c r="D34" s="78" t="s">
        <v>48</v>
      </c>
      <c r="E34" s="78" t="s">
        <v>5</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2"/>
        <v>-0.8026828557037194</v>
      </c>
      <c r="U34" s="63">
        <v>72334.5</v>
      </c>
      <c r="V34" s="64">
        <v>8198</v>
      </c>
      <c r="W34" s="66">
        <f>U34/V34</f>
        <v>8.823432544523055</v>
      </c>
      <c r="X34" s="8"/>
    </row>
    <row r="35" spans="1:24" s="10" customFormat="1" ht="15.75" customHeight="1" hidden="1">
      <c r="A35" s="112">
        <v>31</v>
      </c>
      <c r="B35" s="114" t="s">
        <v>52</v>
      </c>
      <c r="C35" s="69" t="s">
        <v>86</v>
      </c>
      <c r="D35" s="61" t="s">
        <v>28</v>
      </c>
      <c r="E35" s="81" t="s">
        <v>87</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2"/>
        <v>-0.8364420200598276</v>
      </c>
      <c r="U35" s="68">
        <v>81056</v>
      </c>
      <c r="V35" s="65">
        <v>7908</v>
      </c>
      <c r="W35" s="66">
        <f>U35/V35</f>
        <v>10.24987354577643</v>
      </c>
      <c r="X35" s="8"/>
    </row>
    <row r="36" spans="1:24" s="10" customFormat="1" ht="15.75" customHeight="1" hidden="1">
      <c r="A36" s="112">
        <v>32</v>
      </c>
      <c r="B36" s="116" t="s">
        <v>65</v>
      </c>
      <c r="C36" s="69">
        <v>38961</v>
      </c>
      <c r="D36" s="78" t="s">
        <v>48</v>
      </c>
      <c r="E36" s="82" t="s">
        <v>5</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2"/>
        <v>-0.4279989070042809</v>
      </c>
      <c r="U36" s="72">
        <v>223600.9</v>
      </c>
      <c r="V36" s="73">
        <v>29781</v>
      </c>
      <c r="W36" s="75">
        <f>U36/V36</f>
        <v>7.5081729962056345</v>
      </c>
      <c r="X36" s="8"/>
    </row>
    <row r="37" spans="1:24" s="10" customFormat="1" ht="15.75" customHeight="1" hidden="1">
      <c r="A37" s="112">
        <v>33</v>
      </c>
      <c r="B37" s="113" t="s">
        <v>64</v>
      </c>
      <c r="C37" s="69">
        <v>38961</v>
      </c>
      <c r="D37" s="60" t="s">
        <v>27</v>
      </c>
      <c r="E37" s="61" t="s">
        <v>44</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3" ref="T37:T62">IF(S37&lt;&gt;0,-(S37-O37)/S37,"")</f>
        <v>-0.5031159119235563</v>
      </c>
      <c r="U37" s="63">
        <v>343671</v>
      </c>
      <c r="V37" s="64">
        <v>40802</v>
      </c>
      <c r="W37" s="76">
        <f>+U37/V37</f>
        <v>8.422895936473703</v>
      </c>
      <c r="X37" s="8"/>
    </row>
    <row r="38" spans="1:24" s="10" customFormat="1" ht="15.75" customHeight="1" hidden="1">
      <c r="A38" s="112">
        <v>34</v>
      </c>
      <c r="B38" s="113" t="s">
        <v>11</v>
      </c>
      <c r="C38" s="69">
        <v>38933</v>
      </c>
      <c r="D38" s="60" t="s">
        <v>27</v>
      </c>
      <c r="E38" s="61" t="s">
        <v>42</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3"/>
        <v>-0.23811265544989027</v>
      </c>
      <c r="U38" s="63">
        <v>1185700</v>
      </c>
      <c r="V38" s="64">
        <v>174555</v>
      </c>
      <c r="W38" s="76">
        <f>+U38/V38</f>
        <v>6.792701440806622</v>
      </c>
      <c r="X38" s="8"/>
    </row>
    <row r="39" spans="1:24" s="10" customFormat="1" ht="15.75" customHeight="1" hidden="1">
      <c r="A39" s="112">
        <v>35</v>
      </c>
      <c r="B39" s="114" t="s">
        <v>66</v>
      </c>
      <c r="C39" s="59">
        <v>38961</v>
      </c>
      <c r="D39" s="60" t="s">
        <v>79</v>
      </c>
      <c r="E39" s="61" t="s">
        <v>46</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3"/>
        <v>3.4248878923766815</v>
      </c>
      <c r="U39" s="68">
        <v>26306</v>
      </c>
      <c r="V39" s="65">
        <v>3148</v>
      </c>
      <c r="W39" s="66">
        <f>U39/V39</f>
        <v>8.356416772554002</v>
      </c>
      <c r="X39" s="8"/>
    </row>
    <row r="40" spans="1:24" s="10" customFormat="1" ht="15.75" customHeight="1" hidden="1">
      <c r="A40" s="112">
        <v>36</v>
      </c>
      <c r="B40" s="113" t="s">
        <v>16</v>
      </c>
      <c r="C40" s="69">
        <v>38940</v>
      </c>
      <c r="D40" s="70" t="s">
        <v>25</v>
      </c>
      <c r="E40" s="60" t="s">
        <v>14</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3"/>
        <v>-0.7534522729563552</v>
      </c>
      <c r="U40" s="72">
        <v>238882.5</v>
      </c>
      <c r="V40" s="73">
        <v>34989</v>
      </c>
      <c r="W40" s="75">
        <f>U40/V40</f>
        <v>6.827360027437194</v>
      </c>
      <c r="X40" s="8"/>
    </row>
    <row r="41" spans="1:24" s="10" customFormat="1" ht="15.75" customHeight="1" hidden="1">
      <c r="A41" s="112">
        <v>37</v>
      </c>
      <c r="B41" s="114" t="s">
        <v>0</v>
      </c>
      <c r="C41" s="59">
        <v>38891</v>
      </c>
      <c r="D41" s="60" t="s">
        <v>68</v>
      </c>
      <c r="E41" s="61" t="s">
        <v>7</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3"/>
        <v>5.538043478260869</v>
      </c>
      <c r="U41" s="68">
        <v>484323.5</v>
      </c>
      <c r="V41" s="65">
        <v>74523</v>
      </c>
      <c r="W41" s="75">
        <f>IF(U41&lt;&gt;0,U41/V41,"")</f>
        <v>6.498980180615381</v>
      </c>
      <c r="X41" s="8"/>
    </row>
    <row r="42" spans="1:24" s="10" customFormat="1" ht="15.75" customHeight="1" hidden="1">
      <c r="A42" s="112">
        <v>38</v>
      </c>
      <c r="B42" s="116" t="s">
        <v>88</v>
      </c>
      <c r="C42" s="69" t="s">
        <v>89</v>
      </c>
      <c r="D42" s="61" t="s">
        <v>28</v>
      </c>
      <c r="E42" s="81" t="s">
        <v>44</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3"/>
        <v>-0.506039689387403</v>
      </c>
      <c r="U42" s="63">
        <v>58902</v>
      </c>
      <c r="V42" s="64">
        <v>8462</v>
      </c>
      <c r="W42" s="66">
        <f>U42/V42</f>
        <v>6.960765776412195</v>
      </c>
      <c r="X42" s="8"/>
    </row>
    <row r="43" spans="1:24" s="10" customFormat="1" ht="15.75" customHeight="1" hidden="1">
      <c r="A43" s="112">
        <v>39</v>
      </c>
      <c r="B43" s="113" t="s">
        <v>47</v>
      </c>
      <c r="C43" s="69">
        <v>38856</v>
      </c>
      <c r="D43" s="70" t="s">
        <v>25</v>
      </c>
      <c r="E43" s="60" t="s">
        <v>43</v>
      </c>
      <c r="F43" s="71">
        <v>195</v>
      </c>
      <c r="G43" s="71">
        <v>1</v>
      </c>
      <c r="H43" s="71">
        <v>21</v>
      </c>
      <c r="I43" s="72">
        <v>285</v>
      </c>
      <c r="J43" s="73">
        <v>95</v>
      </c>
      <c r="K43" s="72">
        <v>348</v>
      </c>
      <c r="L43" s="73">
        <v>116</v>
      </c>
      <c r="M43" s="72">
        <v>390</v>
      </c>
      <c r="N43" s="73">
        <v>130</v>
      </c>
      <c r="O43" s="90">
        <f aca="true" t="shared" si="4" ref="O43:P45">+I43+K43+M43</f>
        <v>1023</v>
      </c>
      <c r="P43" s="91">
        <f t="shared" si="4"/>
        <v>341</v>
      </c>
      <c r="Q43" s="74">
        <f>IF(O43&lt;&gt;0,P43/G43,"")</f>
        <v>341</v>
      </c>
      <c r="R43" s="75">
        <f>IF(O43&lt;&gt;0,O43/P43,"")</f>
        <v>3</v>
      </c>
      <c r="S43" s="72">
        <v>1328</v>
      </c>
      <c r="T43" s="67">
        <f t="shared" si="3"/>
        <v>-0.22966867469879518</v>
      </c>
      <c r="U43" s="72">
        <v>7463540.5</v>
      </c>
      <c r="V43" s="73">
        <v>1027902</v>
      </c>
      <c r="W43" s="75">
        <f>U43/V43</f>
        <v>7.26094559598094</v>
      </c>
      <c r="X43" s="8"/>
    </row>
    <row r="44" spans="1:24" s="10" customFormat="1" ht="15.75" customHeight="1" hidden="1">
      <c r="A44" s="112">
        <v>40</v>
      </c>
      <c r="B44" s="113" t="s">
        <v>12</v>
      </c>
      <c r="C44" s="69">
        <v>38933</v>
      </c>
      <c r="D44" s="70" t="s">
        <v>25</v>
      </c>
      <c r="E44" s="60" t="s">
        <v>43</v>
      </c>
      <c r="F44" s="71">
        <v>47</v>
      </c>
      <c r="G44" s="71">
        <v>2</v>
      </c>
      <c r="H44" s="71">
        <v>10</v>
      </c>
      <c r="I44" s="72">
        <v>196</v>
      </c>
      <c r="J44" s="73">
        <v>39</v>
      </c>
      <c r="K44" s="72">
        <v>451</v>
      </c>
      <c r="L44" s="73">
        <v>90</v>
      </c>
      <c r="M44" s="72">
        <v>318</v>
      </c>
      <c r="N44" s="73">
        <v>65</v>
      </c>
      <c r="O44" s="90">
        <f t="shared" si="4"/>
        <v>965</v>
      </c>
      <c r="P44" s="91">
        <f t="shared" si="4"/>
        <v>194</v>
      </c>
      <c r="Q44" s="74">
        <f>IF(O44&lt;&gt;0,P44/G44,"")</f>
        <v>97</v>
      </c>
      <c r="R44" s="75">
        <f>IF(O44&lt;&gt;0,O44/P44,"")</f>
        <v>4.974226804123711</v>
      </c>
      <c r="S44" s="72">
        <v>832</v>
      </c>
      <c r="T44" s="67">
        <f t="shared" si="3"/>
        <v>0.15985576923076922</v>
      </c>
      <c r="U44" s="72">
        <v>355865</v>
      </c>
      <c r="V44" s="73">
        <v>48779</v>
      </c>
      <c r="W44" s="75">
        <f>U44/V44</f>
        <v>7.295455011377847</v>
      </c>
      <c r="X44" s="8"/>
    </row>
    <row r="45" spans="1:24" s="10" customFormat="1" ht="15.75" customHeight="1" hidden="1">
      <c r="A45" s="112">
        <v>41</v>
      </c>
      <c r="B45" s="113" t="s">
        <v>61</v>
      </c>
      <c r="C45" s="69">
        <v>38954</v>
      </c>
      <c r="D45" s="70" t="s">
        <v>25</v>
      </c>
      <c r="E45" s="60" t="s">
        <v>43</v>
      </c>
      <c r="F45" s="71">
        <v>44</v>
      </c>
      <c r="G45" s="71">
        <v>4</v>
      </c>
      <c r="H45" s="71">
        <v>7</v>
      </c>
      <c r="I45" s="72">
        <v>106</v>
      </c>
      <c r="J45" s="73">
        <v>28</v>
      </c>
      <c r="K45" s="72">
        <v>355</v>
      </c>
      <c r="L45" s="73">
        <v>83</v>
      </c>
      <c r="M45" s="72">
        <v>454</v>
      </c>
      <c r="N45" s="73">
        <v>107</v>
      </c>
      <c r="O45" s="90">
        <f t="shared" si="4"/>
        <v>915</v>
      </c>
      <c r="P45" s="91">
        <f t="shared" si="4"/>
        <v>218</v>
      </c>
      <c r="Q45" s="74">
        <f>IF(O45&lt;&gt;0,P45/G45,"")</f>
        <v>54.5</v>
      </c>
      <c r="R45" s="75">
        <f>IF(O45&lt;&gt;0,O45/P45,"")</f>
        <v>4.197247706422019</v>
      </c>
      <c r="S45" s="72">
        <v>2658.5</v>
      </c>
      <c r="T45" s="67">
        <f t="shared" si="3"/>
        <v>-0.6558209516644724</v>
      </c>
      <c r="U45" s="72">
        <v>260871.5</v>
      </c>
      <c r="V45" s="73">
        <v>34624</v>
      </c>
      <c r="W45" s="75">
        <f>U45/V45</f>
        <v>7.534412546210721</v>
      </c>
      <c r="X45" s="8"/>
    </row>
    <row r="46" spans="1:24" s="10" customFormat="1" ht="15.75" customHeight="1" hidden="1">
      <c r="A46" s="112">
        <v>42</v>
      </c>
      <c r="B46" s="114" t="s">
        <v>90</v>
      </c>
      <c r="C46" s="59">
        <v>38849</v>
      </c>
      <c r="D46" s="60" t="s">
        <v>68</v>
      </c>
      <c r="E46" s="61" t="s">
        <v>91</v>
      </c>
      <c r="F46" s="62">
        <v>4</v>
      </c>
      <c r="G46" s="62">
        <v>1</v>
      </c>
      <c r="H46" s="62">
        <v>10</v>
      </c>
      <c r="I46" s="68">
        <v>210</v>
      </c>
      <c r="J46" s="65">
        <v>70</v>
      </c>
      <c r="K46" s="68">
        <v>210</v>
      </c>
      <c r="L46" s="65">
        <v>70</v>
      </c>
      <c r="M46" s="68">
        <v>210</v>
      </c>
      <c r="N46" s="65">
        <v>70</v>
      </c>
      <c r="O46" s="94">
        <f aca="true" t="shared" si="5" ref="O46:P48">I46+K46+M46</f>
        <v>630</v>
      </c>
      <c r="P46" s="95">
        <f t="shared" si="5"/>
        <v>210</v>
      </c>
      <c r="Q46" s="74">
        <f>IF(O46&lt;&gt;0,P46/G46,"")</f>
        <v>210</v>
      </c>
      <c r="R46" s="75">
        <f>IF(O46&lt;&gt;0,O46/P46,"")</f>
        <v>3</v>
      </c>
      <c r="S46" s="77"/>
      <c r="T46" s="67">
        <f t="shared" si="3"/>
      </c>
      <c r="U46" s="68">
        <v>39861.75</v>
      </c>
      <c r="V46" s="65">
        <v>6652</v>
      </c>
      <c r="W46" s="75">
        <f>IF(U46&lt;&gt;0,U46/V46,"")</f>
        <v>5.992445880938064</v>
      </c>
      <c r="X46" s="8"/>
    </row>
    <row r="47" spans="1:24" s="10" customFormat="1" ht="15.75" customHeight="1" hidden="1">
      <c r="A47" s="112">
        <v>43</v>
      </c>
      <c r="B47" s="114" t="s">
        <v>15</v>
      </c>
      <c r="C47" s="59">
        <v>38940</v>
      </c>
      <c r="D47" s="61" t="s">
        <v>50</v>
      </c>
      <c r="E47" s="61" t="s">
        <v>50</v>
      </c>
      <c r="F47" s="62">
        <v>40</v>
      </c>
      <c r="G47" s="62">
        <v>3</v>
      </c>
      <c r="H47" s="62">
        <v>9</v>
      </c>
      <c r="I47" s="63">
        <v>144</v>
      </c>
      <c r="J47" s="64">
        <v>30</v>
      </c>
      <c r="K47" s="63">
        <v>228</v>
      </c>
      <c r="L47" s="64">
        <v>54</v>
      </c>
      <c r="M47" s="63">
        <v>215</v>
      </c>
      <c r="N47" s="64">
        <v>49</v>
      </c>
      <c r="O47" s="92">
        <f t="shared" si="5"/>
        <v>587</v>
      </c>
      <c r="P47" s="93">
        <f t="shared" si="5"/>
        <v>133</v>
      </c>
      <c r="Q47" s="65">
        <f>P47/G47</f>
        <v>44.333333333333336</v>
      </c>
      <c r="R47" s="66">
        <f>O47/P47</f>
        <v>4.413533834586466</v>
      </c>
      <c r="S47" s="63">
        <v>1025</v>
      </c>
      <c r="T47" s="67">
        <f t="shared" si="3"/>
        <v>-0.4273170731707317</v>
      </c>
      <c r="U47" s="63">
        <v>311324.5</v>
      </c>
      <c r="V47" s="64">
        <v>45267</v>
      </c>
      <c r="W47" s="66">
        <f>U47/V47</f>
        <v>6.877515629487265</v>
      </c>
      <c r="X47" s="8"/>
    </row>
    <row r="48" spans="1:24" s="10" customFormat="1" ht="15.75" customHeight="1" hidden="1">
      <c r="A48" s="112">
        <v>44</v>
      </c>
      <c r="B48" s="113" t="s">
        <v>13</v>
      </c>
      <c r="C48" s="69">
        <v>38933</v>
      </c>
      <c r="D48" s="60" t="s">
        <v>6</v>
      </c>
      <c r="E48" s="60" t="s">
        <v>7</v>
      </c>
      <c r="F48" s="71">
        <v>47</v>
      </c>
      <c r="G48" s="71">
        <v>3</v>
      </c>
      <c r="H48" s="71">
        <v>10</v>
      </c>
      <c r="I48" s="72">
        <v>118.5</v>
      </c>
      <c r="J48" s="73">
        <v>47</v>
      </c>
      <c r="K48" s="72">
        <v>199</v>
      </c>
      <c r="L48" s="73">
        <v>94</v>
      </c>
      <c r="M48" s="72">
        <v>212</v>
      </c>
      <c r="N48" s="73">
        <v>92</v>
      </c>
      <c r="O48" s="90">
        <f t="shared" si="5"/>
        <v>529.5</v>
      </c>
      <c r="P48" s="91">
        <f t="shared" si="5"/>
        <v>233</v>
      </c>
      <c r="Q48" s="74">
        <f>IF(O48&lt;&gt;0,P48/G48,"")</f>
        <v>77.66666666666667</v>
      </c>
      <c r="R48" s="75">
        <f>IF(O48&lt;&gt;0,O48/P48,"")</f>
        <v>2.272532188841202</v>
      </c>
      <c r="S48" s="72">
        <v>1293</v>
      </c>
      <c r="T48" s="67">
        <f t="shared" si="3"/>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8</v>
      </c>
      <c r="C49" s="69">
        <v>38919</v>
      </c>
      <c r="D49" s="70" t="s">
        <v>25</v>
      </c>
      <c r="E49" s="60" t="s">
        <v>26</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3"/>
        <v>-0.5232452142206017</v>
      </c>
      <c r="U49" s="72">
        <v>1823254.5</v>
      </c>
      <c r="V49" s="73">
        <v>249999</v>
      </c>
      <c r="W49" s="75">
        <f>U49/V49</f>
        <v>7.293047172188689</v>
      </c>
      <c r="X49" s="8"/>
    </row>
    <row r="50" spans="1:24" s="10" customFormat="1" ht="15.75" customHeight="1" hidden="1">
      <c r="A50" s="112">
        <v>46</v>
      </c>
      <c r="B50" s="114" t="s">
        <v>53</v>
      </c>
      <c r="C50" s="59">
        <v>38982</v>
      </c>
      <c r="D50" s="60" t="s">
        <v>68</v>
      </c>
      <c r="E50" s="61" t="s">
        <v>54</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3"/>
        <v>-0.552732502396932</v>
      </c>
      <c r="U50" s="68">
        <v>9075</v>
      </c>
      <c r="V50" s="65">
        <v>1219</v>
      </c>
      <c r="W50" s="75">
        <f>IF(U50&lt;&gt;0,U50/V50,"")</f>
        <v>7.444626743232157</v>
      </c>
      <c r="X50" s="8"/>
    </row>
    <row r="51" spans="1:24" s="10" customFormat="1" ht="15.75" customHeight="1" hidden="1">
      <c r="A51" s="112">
        <v>47</v>
      </c>
      <c r="B51" s="114" t="s">
        <v>92</v>
      </c>
      <c r="C51" s="59">
        <v>38898</v>
      </c>
      <c r="D51" s="60" t="s">
        <v>68</v>
      </c>
      <c r="E51" s="61" t="s">
        <v>74</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3"/>
      </c>
      <c r="U51" s="68">
        <v>15390</v>
      </c>
      <c r="V51" s="65">
        <v>2191</v>
      </c>
      <c r="W51" s="75">
        <f>IF(U51&lt;&gt;0,U51/V51,"")</f>
        <v>7.024189867640347</v>
      </c>
      <c r="X51" s="8"/>
    </row>
    <row r="52" spans="1:24" s="10" customFormat="1" ht="15.75" customHeight="1" hidden="1">
      <c r="A52" s="112">
        <v>48</v>
      </c>
      <c r="B52" s="116" t="s">
        <v>93</v>
      </c>
      <c r="C52" s="69">
        <v>38947</v>
      </c>
      <c r="D52" s="82" t="s">
        <v>17</v>
      </c>
      <c r="E52" s="82" t="s">
        <v>94</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3"/>
        <v>-0.940767114419809</v>
      </c>
      <c r="U52" s="72">
        <v>205977</v>
      </c>
      <c r="V52" s="73">
        <v>27777</v>
      </c>
      <c r="W52" s="75">
        <f>U52/V52</f>
        <v>7.4153796306296575</v>
      </c>
      <c r="X52" s="8"/>
    </row>
    <row r="53" spans="1:24" s="10" customFormat="1" ht="15.75" customHeight="1" hidden="1">
      <c r="A53" s="112">
        <v>49</v>
      </c>
      <c r="B53" s="113" t="s">
        <v>75</v>
      </c>
      <c r="C53" s="69">
        <v>38940</v>
      </c>
      <c r="D53" s="60" t="s">
        <v>27</v>
      </c>
      <c r="E53" s="61" t="s">
        <v>44</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3"/>
        <v>-0.0653950953678474</v>
      </c>
      <c r="U53" s="63">
        <v>791858</v>
      </c>
      <c r="V53" s="64">
        <v>93829</v>
      </c>
      <c r="W53" s="76">
        <f>+U53/V53</f>
        <v>8.439373754382974</v>
      </c>
      <c r="X53" s="8"/>
    </row>
    <row r="54" spans="1:24" s="10" customFormat="1" ht="15.75" customHeight="1" hidden="1">
      <c r="A54" s="112">
        <v>50</v>
      </c>
      <c r="B54" s="113" t="s">
        <v>4</v>
      </c>
      <c r="C54" s="69">
        <v>38891</v>
      </c>
      <c r="D54" s="70" t="s">
        <v>25</v>
      </c>
      <c r="E54" s="60" t="s">
        <v>26</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3"/>
        <v>-0.3638676844783715</v>
      </c>
      <c r="U54" s="72">
        <v>1873622.5</v>
      </c>
      <c r="V54" s="73">
        <v>258341</v>
      </c>
      <c r="W54" s="75">
        <f>U54/V54</f>
        <v>7.252517022075474</v>
      </c>
      <c r="X54" s="8"/>
    </row>
    <row r="55" spans="1:24" s="10" customFormat="1" ht="15.75" customHeight="1" hidden="1">
      <c r="A55" s="112">
        <v>51</v>
      </c>
      <c r="B55" s="115" t="s">
        <v>2</v>
      </c>
      <c r="C55" s="59">
        <v>38947</v>
      </c>
      <c r="D55" s="78" t="s">
        <v>48</v>
      </c>
      <c r="E55" s="78" t="s">
        <v>3</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3"/>
      </c>
      <c r="U55" s="63">
        <v>24924.5</v>
      </c>
      <c r="V55" s="64">
        <v>3296</v>
      </c>
      <c r="W55" s="66">
        <f>U55/V55</f>
        <v>7.562044902912621</v>
      </c>
      <c r="X55" s="8"/>
    </row>
    <row r="56" spans="1:24" s="10" customFormat="1" ht="15.75" customHeight="1" hidden="1">
      <c r="A56" s="112">
        <v>52</v>
      </c>
      <c r="B56" s="115" t="s">
        <v>62</v>
      </c>
      <c r="C56" s="59">
        <v>38954</v>
      </c>
      <c r="D56" s="78" t="s">
        <v>48</v>
      </c>
      <c r="E56" s="78" t="s">
        <v>5</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3"/>
        <v>-0.26848249027237353</v>
      </c>
      <c r="U56" s="63">
        <v>46624.5</v>
      </c>
      <c r="V56" s="64">
        <v>5087</v>
      </c>
      <c r="W56" s="66">
        <f>U56/V56</f>
        <v>9.165421663062709</v>
      </c>
      <c r="X56" s="8"/>
    </row>
    <row r="57" spans="1:24" s="10" customFormat="1" ht="15.75" customHeight="1" hidden="1">
      <c r="A57" s="112">
        <v>53</v>
      </c>
      <c r="B57" s="114" t="s">
        <v>69</v>
      </c>
      <c r="C57" s="59">
        <v>38863</v>
      </c>
      <c r="D57" s="60" t="s">
        <v>68</v>
      </c>
      <c r="E57" s="61" t="s">
        <v>7</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3"/>
        <v>-0.7276785714285714</v>
      </c>
      <c r="U57" s="68">
        <v>608952.5</v>
      </c>
      <c r="V57" s="65">
        <v>89007</v>
      </c>
      <c r="W57" s="75">
        <f>IF(U57&lt;&gt;0,U57/V57,"")</f>
        <v>6.841624816025706</v>
      </c>
      <c r="X57" s="8"/>
    </row>
    <row r="58" spans="1:24" s="10" customFormat="1" ht="15.75" customHeight="1" hidden="1">
      <c r="A58" s="112">
        <v>54</v>
      </c>
      <c r="B58" s="114" t="s">
        <v>59</v>
      </c>
      <c r="C58" s="59">
        <v>38954</v>
      </c>
      <c r="D58" s="60" t="s">
        <v>79</v>
      </c>
      <c r="E58" s="61" t="s">
        <v>60</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3"/>
        <v>-0.9556650246305419</v>
      </c>
      <c r="U58" s="68">
        <v>280637.5</v>
      </c>
      <c r="V58" s="65">
        <v>37795</v>
      </c>
      <c r="W58" s="66">
        <f>U58/V58</f>
        <v>7.425254663315253</v>
      </c>
      <c r="X58" s="8"/>
    </row>
    <row r="59" spans="1:24" s="10" customFormat="1" ht="15.75" customHeight="1" hidden="1">
      <c r="A59" s="112">
        <v>55</v>
      </c>
      <c r="B59" s="113" t="s">
        <v>73</v>
      </c>
      <c r="C59" s="69">
        <v>38926</v>
      </c>
      <c r="D59" s="60" t="s">
        <v>27</v>
      </c>
      <c r="E59" s="61" t="s">
        <v>44</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3"/>
        <v>-0.9127693116132423</v>
      </c>
      <c r="U59" s="63">
        <v>1599540</v>
      </c>
      <c r="V59" s="64">
        <v>230314</v>
      </c>
      <c r="W59" s="76">
        <f>+U59/V59</f>
        <v>6.945040249398647</v>
      </c>
      <c r="X59" s="8"/>
    </row>
    <row r="60" spans="1:24" s="10" customFormat="1" ht="15.75" customHeight="1" hidden="1">
      <c r="A60" s="112">
        <v>56</v>
      </c>
      <c r="B60" s="114" t="s">
        <v>55</v>
      </c>
      <c r="C60" s="59">
        <v>38898</v>
      </c>
      <c r="D60" s="60" t="s">
        <v>68</v>
      </c>
      <c r="E60" s="61" t="s">
        <v>56</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3"/>
        <v>-0.7821428571428571</v>
      </c>
      <c r="U60" s="68">
        <v>242758</v>
      </c>
      <c r="V60" s="65">
        <v>37057</v>
      </c>
      <c r="W60" s="75">
        <f>IF(U60&lt;&gt;0,U60/V60,"")</f>
        <v>6.550935046010201</v>
      </c>
      <c r="X60" s="8"/>
    </row>
    <row r="61" spans="1:24" s="10" customFormat="1" ht="15.75" customHeight="1" hidden="1">
      <c r="A61" s="112">
        <v>57</v>
      </c>
      <c r="B61" s="114" t="s">
        <v>95</v>
      </c>
      <c r="C61" s="59">
        <v>38779</v>
      </c>
      <c r="D61" s="60" t="s">
        <v>68</v>
      </c>
      <c r="E61" s="61" t="s">
        <v>96</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3"/>
      </c>
      <c r="U61" s="68">
        <v>57483</v>
      </c>
      <c r="V61" s="65">
        <v>11712</v>
      </c>
      <c r="W61" s="75">
        <f>IF(U61&lt;&gt;0,U61/V61,"")</f>
        <v>4.908043032786885</v>
      </c>
      <c r="X61" s="8"/>
    </row>
    <row r="62" spans="1:24" s="10" customFormat="1" ht="15.75" customHeight="1" hidden="1" thickBot="1">
      <c r="A62" s="112">
        <v>58</v>
      </c>
      <c r="B62" s="115" t="s">
        <v>76</v>
      </c>
      <c r="C62" s="59">
        <v>38968</v>
      </c>
      <c r="D62" s="78" t="s">
        <v>48</v>
      </c>
      <c r="E62" s="78" t="s">
        <v>77</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3"/>
        <v>-0.8227060653188181</v>
      </c>
      <c r="U62" s="63">
        <v>12053.5</v>
      </c>
      <c r="V62" s="64">
        <v>1617</v>
      </c>
      <c r="W62" s="66">
        <f>U62/V62</f>
        <v>7.454236239950526</v>
      </c>
      <c r="X62" s="8"/>
    </row>
    <row r="63" spans="1:28" s="122" customFormat="1" ht="15">
      <c r="A63" s="124"/>
      <c r="B63" s="262" t="s">
        <v>78</v>
      </c>
      <c r="C63" s="263"/>
      <c r="D63" s="264"/>
      <c r="E63" s="265"/>
      <c r="F63" s="125"/>
      <c r="G63" s="125">
        <f>SUM(G5:G62)</f>
        <v>1410</v>
      </c>
      <c r="H63" s="124"/>
      <c r="I63" s="126"/>
      <c r="J63" s="127"/>
      <c r="K63" s="126"/>
      <c r="L63" s="127"/>
      <c r="M63" s="126"/>
      <c r="N63" s="127"/>
      <c r="O63" s="126">
        <f>SUM(O5:O62)</f>
        <v>4214073.5</v>
      </c>
      <c r="P63" s="127">
        <f>SUM(P5:P62)</f>
        <v>543726</v>
      </c>
      <c r="Q63" s="127">
        <f>O63/G63</f>
        <v>2988.704609929078</v>
      </c>
      <c r="R63" s="128">
        <f>O63/P63</f>
        <v>7.750362314842402</v>
      </c>
      <c r="S63" s="126"/>
      <c r="T63" s="129"/>
      <c r="U63" s="126"/>
      <c r="V63" s="127"/>
      <c r="W63" s="128"/>
      <c r="AB63" s="122" t="s">
        <v>39</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247"/>
      <c r="E65" s="248"/>
      <c r="F65" s="248"/>
      <c r="G65" s="248"/>
      <c r="H65" s="35"/>
      <c r="I65" s="36"/>
      <c r="K65" s="36"/>
      <c r="M65" s="36"/>
      <c r="O65" s="37"/>
      <c r="R65" s="38"/>
      <c r="S65" s="246" t="s">
        <v>40</v>
      </c>
      <c r="T65" s="246"/>
      <c r="U65" s="246"/>
      <c r="V65" s="246"/>
      <c r="W65" s="246"/>
      <c r="X65" s="39"/>
    </row>
    <row r="66" spans="1:24" s="34" customFormat="1" ht="18">
      <c r="A66" s="33"/>
      <c r="B66" s="9"/>
      <c r="C66" s="56"/>
      <c r="D66" s="57"/>
      <c r="E66" s="58"/>
      <c r="F66" s="58"/>
      <c r="G66" s="162"/>
      <c r="H66" s="35"/>
      <c r="M66" s="36"/>
      <c r="O66" s="37"/>
      <c r="R66" s="38"/>
      <c r="S66" s="246"/>
      <c r="T66" s="246"/>
      <c r="U66" s="246"/>
      <c r="V66" s="246"/>
      <c r="W66" s="246"/>
      <c r="X66" s="39"/>
    </row>
    <row r="67" spans="1:24" s="34" customFormat="1" ht="18">
      <c r="A67" s="33"/>
      <c r="G67" s="35"/>
      <c r="H67" s="35"/>
      <c r="M67" s="36"/>
      <c r="O67" s="37"/>
      <c r="R67" s="38"/>
      <c r="S67" s="246"/>
      <c r="T67" s="246"/>
      <c r="U67" s="246"/>
      <c r="V67" s="246"/>
      <c r="W67" s="246"/>
      <c r="X67" s="39"/>
    </row>
    <row r="68" spans="1:24" s="34" customFormat="1" ht="18" customHeight="1">
      <c r="A68" s="33"/>
      <c r="C68" s="35"/>
      <c r="E68" s="40"/>
      <c r="F68" s="35"/>
      <c r="G68" s="35"/>
      <c r="H68" s="35"/>
      <c r="I68" s="36"/>
      <c r="K68" s="36"/>
      <c r="M68" s="36"/>
      <c r="O68" s="37"/>
      <c r="S68" s="245" t="s">
        <v>139</v>
      </c>
      <c r="T68" s="245"/>
      <c r="U68" s="245"/>
      <c r="V68" s="245"/>
      <c r="W68" s="245"/>
      <c r="X68" s="39"/>
    </row>
    <row r="69" spans="1:24" s="34" customFormat="1" ht="18.75" customHeight="1">
      <c r="A69" s="33"/>
      <c r="C69" s="35"/>
      <c r="E69" s="40"/>
      <c r="F69" s="35"/>
      <c r="G69" s="35"/>
      <c r="H69" s="35"/>
      <c r="I69" s="36"/>
      <c r="K69" s="36"/>
      <c r="M69" s="36"/>
      <c r="O69" s="37"/>
      <c r="S69" s="245"/>
      <c r="T69" s="245"/>
      <c r="U69" s="245"/>
      <c r="V69" s="245"/>
      <c r="W69" s="245"/>
      <c r="X69" s="39"/>
    </row>
    <row r="70" spans="1:24" s="34" customFormat="1" ht="36" customHeight="1">
      <c r="A70" s="33"/>
      <c r="C70" s="35"/>
      <c r="E70" s="40"/>
      <c r="F70" s="35"/>
      <c r="G70" s="35"/>
      <c r="H70" s="35"/>
      <c r="I70" s="36"/>
      <c r="K70" s="36"/>
      <c r="M70" s="36"/>
      <c r="O70" s="37"/>
      <c r="S70" s="245"/>
      <c r="T70" s="245"/>
      <c r="U70" s="245"/>
      <c r="V70" s="245"/>
      <c r="W70" s="245"/>
      <c r="X70" s="39"/>
    </row>
    <row r="71" spans="1:24" s="34" customFormat="1" ht="30" customHeight="1">
      <c r="A71" s="33"/>
      <c r="C71" s="35"/>
      <c r="E71" s="40"/>
      <c r="F71" s="35"/>
      <c r="G71" s="35"/>
      <c r="H71" s="35"/>
      <c r="I71" s="36"/>
      <c r="K71" s="36"/>
      <c r="M71" s="36"/>
      <c r="O71" s="37"/>
      <c r="P71" s="241" t="s">
        <v>70</v>
      </c>
      <c r="Q71" s="209"/>
      <c r="R71" s="209"/>
      <c r="S71" s="209"/>
      <c r="T71" s="209"/>
      <c r="U71" s="209"/>
      <c r="V71" s="209"/>
      <c r="W71" s="209"/>
      <c r="X71" s="39"/>
    </row>
    <row r="72" spans="1:24" s="34" customFormat="1" ht="30" customHeight="1">
      <c r="A72" s="33"/>
      <c r="C72" s="35"/>
      <c r="E72" s="40"/>
      <c r="F72" s="35"/>
      <c r="G72" s="35"/>
      <c r="H72" s="35"/>
      <c r="I72" s="36"/>
      <c r="K72" s="36"/>
      <c r="M72" s="36"/>
      <c r="O72" s="37"/>
      <c r="P72" s="209"/>
      <c r="Q72" s="209"/>
      <c r="R72" s="209"/>
      <c r="S72" s="209"/>
      <c r="T72" s="209"/>
      <c r="U72" s="209"/>
      <c r="V72" s="209"/>
      <c r="W72" s="209"/>
      <c r="X72" s="39"/>
    </row>
    <row r="73" spans="1:24" s="34" customFormat="1" ht="30" customHeight="1">
      <c r="A73" s="33"/>
      <c r="C73" s="35"/>
      <c r="E73" s="40"/>
      <c r="F73" s="35"/>
      <c r="G73" s="35"/>
      <c r="H73" s="35"/>
      <c r="I73" s="36"/>
      <c r="K73" s="36"/>
      <c r="M73" s="36"/>
      <c r="O73" s="37"/>
      <c r="P73" s="209"/>
      <c r="Q73" s="209"/>
      <c r="R73" s="209"/>
      <c r="S73" s="209"/>
      <c r="T73" s="209"/>
      <c r="U73" s="209"/>
      <c r="V73" s="209"/>
      <c r="W73" s="209"/>
      <c r="X73" s="39"/>
    </row>
    <row r="74" spans="1:24" s="34" customFormat="1" ht="30" customHeight="1">
      <c r="A74" s="33"/>
      <c r="C74" s="35"/>
      <c r="E74" s="40"/>
      <c r="F74" s="35"/>
      <c r="G74" s="35"/>
      <c r="H74" s="35"/>
      <c r="I74" s="36"/>
      <c r="K74" s="36"/>
      <c r="M74" s="36"/>
      <c r="O74" s="37"/>
      <c r="P74" s="209"/>
      <c r="Q74" s="209"/>
      <c r="R74" s="209"/>
      <c r="S74" s="209"/>
      <c r="T74" s="209"/>
      <c r="U74" s="209"/>
      <c r="V74" s="209"/>
      <c r="W74" s="209"/>
      <c r="X74" s="39"/>
    </row>
    <row r="75" spans="1:24" s="34" customFormat="1" ht="30" customHeight="1">
      <c r="A75" s="33"/>
      <c r="C75" s="35"/>
      <c r="E75" s="40"/>
      <c r="F75" s="35"/>
      <c r="G75" s="35"/>
      <c r="H75" s="35"/>
      <c r="I75" s="36"/>
      <c r="K75" s="36"/>
      <c r="M75" s="36"/>
      <c r="O75" s="37"/>
      <c r="P75" s="209"/>
      <c r="Q75" s="209"/>
      <c r="R75" s="209"/>
      <c r="S75" s="209"/>
      <c r="T75" s="209"/>
      <c r="U75" s="209"/>
      <c r="V75" s="209"/>
      <c r="W75" s="209"/>
      <c r="X75" s="39"/>
    </row>
    <row r="76" spans="1:24" s="34" customFormat="1" ht="30" customHeight="1">
      <c r="A76" s="33"/>
      <c r="C76" s="35"/>
      <c r="E76" s="40"/>
      <c r="F76" s="35"/>
      <c r="G76" s="5"/>
      <c r="H76" s="5"/>
      <c r="I76" s="13"/>
      <c r="J76" s="3"/>
      <c r="K76" s="13"/>
      <c r="L76" s="3"/>
      <c r="M76" s="13"/>
      <c r="N76" s="3"/>
      <c r="O76" s="37"/>
      <c r="P76" s="209"/>
      <c r="Q76" s="209"/>
      <c r="R76" s="209"/>
      <c r="S76" s="209"/>
      <c r="T76" s="209"/>
      <c r="U76" s="209"/>
      <c r="V76" s="209"/>
      <c r="W76" s="209"/>
      <c r="X76" s="39"/>
    </row>
    <row r="77" spans="1:24" s="34" customFormat="1" ht="33" customHeight="1">
      <c r="A77" s="33"/>
      <c r="C77" s="35"/>
      <c r="E77" s="40"/>
      <c r="F77" s="35"/>
      <c r="G77" s="5"/>
      <c r="H77" s="5"/>
      <c r="I77" s="13"/>
      <c r="J77" s="3"/>
      <c r="K77" s="13"/>
      <c r="L77" s="3"/>
      <c r="M77" s="13"/>
      <c r="N77" s="3"/>
      <c r="O77" s="37"/>
      <c r="P77" s="242" t="s">
        <v>71</v>
      </c>
      <c r="Q77" s="209"/>
      <c r="R77" s="209"/>
      <c r="S77" s="209"/>
      <c r="T77" s="209"/>
      <c r="U77" s="209"/>
      <c r="V77" s="209"/>
      <c r="W77" s="209"/>
      <c r="X77" s="39"/>
    </row>
    <row r="78" spans="1:24" s="34" customFormat="1" ht="33" customHeight="1">
      <c r="A78" s="33"/>
      <c r="C78" s="35"/>
      <c r="E78" s="40"/>
      <c r="F78" s="35"/>
      <c r="G78" s="5"/>
      <c r="H78" s="5"/>
      <c r="I78" s="13"/>
      <c r="J78" s="3"/>
      <c r="K78" s="13"/>
      <c r="L78" s="3"/>
      <c r="M78" s="13"/>
      <c r="N78" s="3"/>
      <c r="O78" s="37"/>
      <c r="P78" s="209"/>
      <c r="Q78" s="209"/>
      <c r="R78" s="209"/>
      <c r="S78" s="209"/>
      <c r="T78" s="209"/>
      <c r="U78" s="209"/>
      <c r="V78" s="209"/>
      <c r="W78" s="209"/>
      <c r="X78" s="39"/>
    </row>
    <row r="79" spans="1:24" s="34" customFormat="1" ht="33" customHeight="1">
      <c r="A79" s="33"/>
      <c r="C79" s="35"/>
      <c r="E79" s="40"/>
      <c r="F79" s="35"/>
      <c r="G79" s="5"/>
      <c r="H79" s="5"/>
      <c r="I79" s="13"/>
      <c r="J79" s="3"/>
      <c r="K79" s="13"/>
      <c r="L79" s="3"/>
      <c r="M79" s="13"/>
      <c r="N79" s="3"/>
      <c r="O79" s="37"/>
      <c r="P79" s="209"/>
      <c r="Q79" s="209"/>
      <c r="R79" s="209"/>
      <c r="S79" s="209"/>
      <c r="T79" s="209"/>
      <c r="U79" s="209"/>
      <c r="V79" s="209"/>
      <c r="W79" s="209"/>
      <c r="X79" s="39"/>
    </row>
    <row r="80" spans="1:24" s="34" customFormat="1" ht="33" customHeight="1">
      <c r="A80" s="33"/>
      <c r="C80" s="35"/>
      <c r="E80" s="40"/>
      <c r="F80" s="35"/>
      <c r="G80" s="5"/>
      <c r="H80" s="5"/>
      <c r="I80" s="13"/>
      <c r="J80" s="3"/>
      <c r="K80" s="13"/>
      <c r="L80" s="3"/>
      <c r="M80" s="13"/>
      <c r="N80" s="3"/>
      <c r="O80" s="37"/>
      <c r="P80" s="209"/>
      <c r="Q80" s="209"/>
      <c r="R80" s="209"/>
      <c r="S80" s="209"/>
      <c r="T80" s="209"/>
      <c r="U80" s="209"/>
      <c r="V80" s="209"/>
      <c r="W80" s="209"/>
      <c r="X80" s="39"/>
    </row>
    <row r="81" spans="1:24" s="34" customFormat="1" ht="33" customHeight="1">
      <c r="A81" s="33"/>
      <c r="C81" s="35"/>
      <c r="E81" s="40"/>
      <c r="F81" s="35"/>
      <c r="G81" s="5"/>
      <c r="H81" s="5"/>
      <c r="I81" s="13"/>
      <c r="J81" s="3"/>
      <c r="K81" s="13"/>
      <c r="L81" s="3"/>
      <c r="M81" s="13"/>
      <c r="N81" s="3"/>
      <c r="O81" s="37"/>
      <c r="P81" s="209"/>
      <c r="Q81" s="209"/>
      <c r="R81" s="209"/>
      <c r="S81" s="209"/>
      <c r="T81" s="209"/>
      <c r="U81" s="209"/>
      <c r="V81" s="209"/>
      <c r="W81" s="209"/>
      <c r="X81" s="39"/>
    </row>
    <row r="82" spans="16:23" ht="33" customHeight="1">
      <c r="P82" s="209"/>
      <c r="Q82" s="209"/>
      <c r="R82" s="209"/>
      <c r="S82" s="209"/>
      <c r="T82" s="209"/>
      <c r="U82" s="209"/>
      <c r="V82" s="209"/>
      <c r="W82" s="209"/>
    </row>
    <row r="83" spans="16:23" ht="33" customHeight="1">
      <c r="P83" s="209"/>
      <c r="Q83" s="209"/>
      <c r="R83" s="209"/>
      <c r="S83" s="209"/>
      <c r="T83" s="209"/>
      <c r="U83" s="209"/>
      <c r="V83" s="209"/>
      <c r="W83" s="209"/>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r:id="rId2"/>
  <ignoredErrors>
    <ignoredError sqref="W22:W23 W11:W21 O22:P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2007-01-05T14:21:41Z</cp:lastPrinted>
  <dcterms:created xsi:type="dcterms:W3CDTF">2006-03-15T09:07:04Z</dcterms:created>
  <dcterms:modified xsi:type="dcterms:W3CDTF">2007-01-23T04:25:52Z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