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03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<sst xmlns="http://schemas.openxmlformats.org/spreadsheetml/2006/main" count="36" uniqueCount="29">
  <si>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</si>
  <si>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</si>
  <si>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</si>
  <si>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</si>
  <si>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</si>
  <si>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</si>
  <si>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</si>
  <si>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</si>
  <si>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</si>
  <si>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</si>
  <si>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</si>
  <si>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</si>
  <si>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</si>
  <si>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</si>
  <si>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</si>
  <si>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</si>
  <si>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</si>
  <si>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İLK AŞK</t>
  </si>
  <si>
    <t>TIM'S</t>
  </si>
  <si>
    <t>KÜÇÜK KIYAMET</t>
  </si>
  <si>
    <t>LİMON</t>
  </si>
  <si>
    <t>FEARLESS</t>
  </si>
  <si>
    <t>FOCUS</t>
  </si>
  <si>
    <r>
      <t>HAFTA:</t>
    </r>
    <r>
      <rPr>
        <b/>
        <sz val="12"/>
        <rFont val="Arial"/>
        <family val="2"/>
      </rPr>
      <t xml:space="preserve"> 03</t>
    </r>
  </si>
  <si>
    <t>12 - 18 OCAK 2007</t>
  </si>
  <si>
    <t>PARADISE NOW</t>
  </si>
  <si>
    <t>WOLF CREEK</t>
  </si>
  <si>
    <t>WEINSTEIN CO.</t>
  </si>
  <si>
    <t>CELLULOID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</si>
</sst>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C12" sqref="C12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0" t="s">
        <v>4</v>
      </c>
      <c r="H9" s="110" t="s">
        <v>5</v>
      </c>
      <c r="I9" s="110" t="s">
        <v>6</v>
      </c>
      <c r="J9" s="108" t="s">
        <v>12</v>
      </c>
      <c r="K9" s="106"/>
      <c r="L9" s="106"/>
      <c r="M9" s="109"/>
      <c r="N9" s="106" t="s">
        <v>7</v>
      </c>
      <c r="O9" s="106"/>
      <c r="P9" s="107"/>
    </row>
    <row r="10" spans="1:16" s="3" customFormat="1" ht="30" customHeight="1" thickBot="1">
      <c r="A10" s="86"/>
      <c r="B10" s="33"/>
      <c r="C10" s="103"/>
      <c r="D10" s="105"/>
      <c r="E10" s="105"/>
      <c r="F10" s="105"/>
      <c r="G10" s="111"/>
      <c r="H10" s="111"/>
      <c r="I10" s="111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19</v>
      </c>
      <c r="D11" s="41">
        <v>39073</v>
      </c>
      <c r="E11" s="42" t="s">
        <v>16</v>
      </c>
      <c r="F11" s="42" t="s">
        <v>20</v>
      </c>
      <c r="G11" s="43">
        <v>112</v>
      </c>
      <c r="H11" s="44">
        <v>102</v>
      </c>
      <c r="I11" s="44">
        <v>4</v>
      </c>
      <c r="J11" s="80">
        <v>174047.5</v>
      </c>
      <c r="K11" s="45">
        <v>26534</v>
      </c>
      <c r="L11" s="46">
        <f>IF(J11&lt;&gt;0,K11/H11,"")</f>
        <v>260.1372549019608</v>
      </c>
      <c r="M11" s="47">
        <f>IF(J11&lt;&gt;0,J11/K11,"")</f>
        <v>6.559414336323208</v>
      </c>
      <c r="N11" s="75">
        <f>789768+1289903.5+386658+174047.5</f>
        <v>2640377</v>
      </c>
      <c r="O11" s="82">
        <f>106210+169709+52723+26534</f>
        <v>355176</v>
      </c>
      <c r="P11" s="78">
        <f>IF(N11&lt;&gt;0,N11/O11,"")</f>
        <v>7.4339961033403155</v>
      </c>
    </row>
    <row r="12" spans="1:16" s="5" customFormat="1" ht="22.5" customHeight="1">
      <c r="A12" s="4">
        <v>2</v>
      </c>
      <c r="B12" s="52"/>
      <c r="C12" s="60" t="s">
        <v>17</v>
      </c>
      <c r="D12" s="61">
        <v>39038</v>
      </c>
      <c r="E12" s="62" t="s">
        <v>16</v>
      </c>
      <c r="F12" s="62" t="s">
        <v>18</v>
      </c>
      <c r="G12" s="53">
        <v>109</v>
      </c>
      <c r="H12" s="54">
        <v>9</v>
      </c>
      <c r="I12" s="54">
        <v>9</v>
      </c>
      <c r="J12" s="81">
        <v>8894</v>
      </c>
      <c r="K12" s="67">
        <v>1715</v>
      </c>
      <c r="L12" s="68">
        <f>IF(J12&lt;&gt;0,K12/H12,"")</f>
        <v>190.55555555555554</v>
      </c>
      <c r="M12" s="72">
        <f>IF(J12&lt;&gt;0,J12/K12,"")</f>
        <v>5.18600583090379</v>
      </c>
      <c r="N12" s="74">
        <f>712634+578949+327758+206180.5+97478.5+25512.5+19312+9417+8894</f>
        <v>1986135.5</v>
      </c>
      <c r="O12" s="49">
        <f>88349+73537+43461+31145+15589+5191+3691+2021+1712</f>
        <v>264696</v>
      </c>
      <c r="P12" s="77">
        <f>IF(N12&lt;&gt;0,N12/O12,"")</f>
        <v>7.503458684679783</v>
      </c>
    </row>
    <row r="13" spans="1:16" s="2" customFormat="1" ht="22.5" customHeight="1">
      <c r="A13" s="4">
        <v>3</v>
      </c>
      <c r="B13" s="22"/>
      <c r="C13" s="60" t="s">
        <v>25</v>
      </c>
      <c r="D13" s="61">
        <v>38639</v>
      </c>
      <c r="E13" s="62" t="s">
        <v>16</v>
      </c>
      <c r="F13" s="62" t="s">
        <v>28</v>
      </c>
      <c r="G13" s="53">
        <v>4</v>
      </c>
      <c r="H13" s="54">
        <v>1</v>
      </c>
      <c r="I13" s="54">
        <v>15</v>
      </c>
      <c r="J13" s="81">
        <v>1946</v>
      </c>
      <c r="K13" s="67">
        <v>278</v>
      </c>
      <c r="L13" s="68">
        <f>IF(J13&lt;&gt;0,K13/H13,"")</f>
        <v>278</v>
      </c>
      <c r="M13" s="72">
        <f>IF(J13&lt;&gt;0,J13/K13,"")</f>
        <v>7</v>
      </c>
      <c r="N13" s="74">
        <f>34510+1946</f>
        <v>36456</v>
      </c>
      <c r="O13" s="101">
        <f>5735+278</f>
        <v>6013</v>
      </c>
      <c r="P13" s="77">
        <f>IF(N13&lt;&gt;0,N13/O13,"")</f>
        <v>6.0628637951105935</v>
      </c>
    </row>
    <row r="14" spans="1:16" s="5" customFormat="1" ht="22.5" customHeight="1">
      <c r="A14" s="4">
        <v>4</v>
      </c>
      <c r="B14" s="22"/>
      <c r="C14" s="60" t="s">
        <v>21</v>
      </c>
      <c r="D14" s="61">
        <v>38933</v>
      </c>
      <c r="E14" s="62" t="s">
        <v>16</v>
      </c>
      <c r="F14" s="62" t="s">
        <v>22</v>
      </c>
      <c r="G14" s="53">
        <v>47</v>
      </c>
      <c r="H14" s="54">
        <v>1</v>
      </c>
      <c r="I14" s="54">
        <v>18</v>
      </c>
      <c r="J14" s="81">
        <v>1785</v>
      </c>
      <c r="K14" s="67">
        <v>255</v>
      </c>
      <c r="L14" s="68">
        <f>IF(J14&lt;&gt;0,K14/H14,"")</f>
        <v>255</v>
      </c>
      <c r="M14" s="72">
        <f>IF(J14&lt;&gt;0,J14/K14,"")</f>
        <v>7</v>
      </c>
      <c r="N14" s="74">
        <f>362384.05+0+1785</f>
        <v>364169.05</v>
      </c>
      <c r="O14" s="49">
        <f>51486+169+68+119+255</f>
        <v>52097</v>
      </c>
      <c r="P14" s="77">
        <f>IF(N14&lt;&gt;0,N14/O14,"")</f>
        <v>6.990211528494923</v>
      </c>
    </row>
    <row r="15" spans="1:16" s="5" customFormat="1" ht="22.5" customHeight="1">
      <c r="A15" s="4">
        <v>5</v>
      </c>
      <c r="B15" s="22"/>
      <c r="C15" s="60" t="s">
        <v>26</v>
      </c>
      <c r="D15" s="61">
        <v>38814</v>
      </c>
      <c r="E15" s="62" t="s">
        <v>16</v>
      </c>
      <c r="F15" s="62" t="s">
        <v>27</v>
      </c>
      <c r="G15" s="53">
        <v>56</v>
      </c>
      <c r="H15" s="54">
        <v>2</v>
      </c>
      <c r="I15" s="54">
        <v>17</v>
      </c>
      <c r="J15" s="81">
        <v>960</v>
      </c>
      <c r="K15" s="67">
        <v>192</v>
      </c>
      <c r="L15" s="68">
        <f>IF(J15&lt;&gt;0,K15/H15,"")</f>
        <v>96</v>
      </c>
      <c r="M15" s="72">
        <f>IF(J15&lt;&gt;0,J15/K15,"")</f>
        <v>5</v>
      </c>
      <c r="N15" s="74">
        <f>388873.5+960</f>
        <v>389833.5</v>
      </c>
      <c r="O15" s="49">
        <f>59196+192</f>
        <v>59388</v>
      </c>
      <c r="P15" s="77">
        <f>IF(N15&lt;&gt;0,N15/O15,"")</f>
        <v>6.564179632248939</v>
      </c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328</v>
      </c>
      <c r="H22" s="25">
        <f>SUM(H11:H21)</f>
        <v>115</v>
      </c>
      <c r="I22" s="26"/>
      <c r="J22" s="27">
        <f>SUM(J11:J20)</f>
        <v>187632.5</v>
      </c>
      <c r="K22" s="28">
        <f>SUM(K11:K20)</f>
        <v>28974</v>
      </c>
      <c r="L22" s="29"/>
      <c r="M22" s="30"/>
      <c r="N22" s="27">
        <f>SUM(N11:N20)</f>
        <v>5416971.05</v>
      </c>
      <c r="O22" s="28">
        <f>SUM(O11:O20)</f>
        <v>737370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2007-01-19T15:35:02Z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