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tabRatio="804" activeTab="0"/>
  </bookViews>
  <sheets>
    <sheet name="Dec 29 - 31 (we 01)" sheetId="1" r:id="rId1"/>
    <sheet name="Dec 29 - 31 (TOP 20)" sheetId="2" r:id="rId2"/>
  </sheets>
  <definedNames>
    <definedName name="_xlnm.Print_Area" localSheetId="1">'Dec 29 - 31 (TOP 20)'!$A$1:$W$63</definedName>
    <definedName name="_xlnm.Print_Area" localSheetId="0">'Dec 29 - 31 (we 01)'!$A$1:$W$60</definedName>
  </definedNames>
  <calcPr fullCalcOnLoad="1"/>
</workbook>
</file>

<file path=xl/sharedStrings.xml><?xml version="1.0" encoding="utf-8"?>
<sst xmlns="http://schemas.openxmlformats.org/spreadsheetml/2006/main" count="353" uniqueCount="142">
  <si>
    <t>TEXAS CHAINSAW MASSACRE, THE</t>
  </si>
  <si>
    <t xml:space="preserve">CARS </t>
  </si>
  <si>
    <t>HEIGHTS</t>
  </si>
  <si>
    <t>SUGARWORKZ</t>
  </si>
  <si>
    <t>POSEIDON</t>
  </si>
  <si>
    <t>D PRODUCTIONS</t>
  </si>
  <si>
    <t>MEDYAVIZYON</t>
  </si>
  <si>
    <t>FOCUS</t>
  </si>
  <si>
    <t>SUPERMAN RETURNS</t>
  </si>
  <si>
    <t>PIRATES OF THE CARIBBEAN 2</t>
  </si>
  <si>
    <t>LAKE HOUSE</t>
  </si>
  <si>
    <t>SCARY MOVIE 4</t>
  </si>
  <si>
    <t>MONSTER HOUSE</t>
  </si>
  <si>
    <t>FEARLESS</t>
  </si>
  <si>
    <t>FIDA</t>
  </si>
  <si>
    <t>DARK, THE</t>
  </si>
  <si>
    <t>SEE NO EVIL</t>
  </si>
  <si>
    <t>UNP</t>
  </si>
  <si>
    <t>Title</t>
  </si>
  <si>
    <t>Distributor</t>
  </si>
  <si>
    <t>Friday</t>
  </si>
  <si>
    <t>Saturday</t>
  </si>
  <si>
    <t>Sunday</t>
  </si>
  <si>
    <t>Change</t>
  </si>
  <si>
    <t>Adm.</t>
  </si>
  <si>
    <t>WB</t>
  </si>
  <si>
    <t>WARNER BROS.</t>
  </si>
  <si>
    <t>UIP</t>
  </si>
  <si>
    <t>CHANTIER</t>
  </si>
  <si>
    <t>G.B.O.</t>
  </si>
  <si>
    <t>Release
Date</t>
  </si>
  <si>
    <t># of
Prints</t>
  </si>
  <si>
    <t># of
Screen</t>
  </si>
  <si>
    <t>Weeks in Release</t>
  </si>
  <si>
    <t>Weekend Total</t>
  </si>
  <si>
    <t>Last Weekend</t>
  </si>
  <si>
    <t>Cumulative</t>
  </si>
  <si>
    <t>Scr.Avg.
(Adm.)</t>
  </si>
  <si>
    <t>Avg.
Ticket</t>
  </si>
  <si>
    <t>.</t>
  </si>
  <si>
    <t>*Sorted according to Weekend Total G.B.O. - Hafta sonu toplam hasılat sütununa göre sıralanmıştır.</t>
  </si>
  <si>
    <t>FOX</t>
  </si>
  <si>
    <t>BUENA VISTA</t>
  </si>
  <si>
    <t>COLUMBIA</t>
  </si>
  <si>
    <t>UNIVERSAL</t>
  </si>
  <si>
    <t>Company</t>
  </si>
  <si>
    <t>AVSAR FILM</t>
  </si>
  <si>
    <t>DA VINCI CODE</t>
  </si>
  <si>
    <t>35 MILIM</t>
  </si>
  <si>
    <t>AE FOND KISS</t>
  </si>
  <si>
    <t>OZEN - UMUT</t>
  </si>
  <si>
    <t>HARD CANDY</t>
  </si>
  <si>
    <t>COMME T'Y ES BELLE!</t>
  </si>
  <si>
    <t>KARDAN ADAMLAR</t>
  </si>
  <si>
    <t>PROJE</t>
  </si>
  <si>
    <t>FROSTBITE</t>
  </si>
  <si>
    <t>BIR F. - CINEMEDYA</t>
  </si>
  <si>
    <t>OVER THE HEDGE</t>
  </si>
  <si>
    <t>HALF LIGHT</t>
  </si>
  <si>
    <t>ARSEN LUPIN</t>
  </si>
  <si>
    <t>TF1</t>
  </si>
  <si>
    <t>LITTLE MAN</t>
  </si>
  <si>
    <t>FOUR STARS</t>
  </si>
  <si>
    <t>SENTINEL, THE</t>
  </si>
  <si>
    <t>UNITED 93</t>
  </si>
  <si>
    <t>THEM</t>
  </si>
  <si>
    <t>BIG WHITE, THE</t>
  </si>
  <si>
    <t>ANT BULLY</t>
  </si>
  <si>
    <t>BIR FILM</t>
  </si>
  <si>
    <t>ETERNAL SUNSHINE OF THE SPOTLESS MIND</t>
  </si>
  <si>
    <t xml:space="preserve">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</si>
  <si>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</si>
  <si>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Weekly Movie Magazine Antrakt Presents - Haftalık Antrakt Sinema Gazetesi Sunar</t>
  </si>
  <si>
    <t>FAST &amp;FURIOUS 3</t>
  </si>
  <si>
    <t>AVSAR FILM - TMC</t>
  </si>
  <si>
    <t>BREAK UP, THE</t>
  </si>
  <si>
    <t>LEMMING</t>
  </si>
  <si>
    <t>BELGE FILM</t>
  </si>
  <si>
    <t>TOTAL</t>
  </si>
  <si>
    <t xml:space="preserve">OZEN </t>
  </si>
  <si>
    <t>PARAMOUNT</t>
  </si>
  <si>
    <t>ARRIVEDERCI AMORE, CIAO</t>
  </si>
  <si>
    <t>WILD BUNCH</t>
  </si>
  <si>
    <t>13 / TZAMETI</t>
  </si>
  <si>
    <t>MK2</t>
  </si>
  <si>
    <t>MURDERERS</t>
  </si>
  <si>
    <t>22.09.06</t>
  </si>
  <si>
    <t>EUROPA</t>
  </si>
  <si>
    <t>THREE BURIALS</t>
  </si>
  <si>
    <t>18.08.06</t>
  </si>
  <si>
    <t>ALLEGRO</t>
  </si>
  <si>
    <t>CELLULOID</t>
  </si>
  <si>
    <t>THUMBSUCKER</t>
  </si>
  <si>
    <t>AMERICAN HAUNTING AN</t>
  </si>
  <si>
    <t>AFTER DARK</t>
  </si>
  <si>
    <t>LE GRAND VOYAGE</t>
  </si>
  <si>
    <t>PYRAMIDE</t>
  </si>
  <si>
    <t>BARNYARD</t>
  </si>
  <si>
    <t>GRUDGE 2</t>
  </si>
  <si>
    <t>HOKKABAZ</t>
  </si>
  <si>
    <t>KENDA</t>
  </si>
  <si>
    <t>BKM</t>
  </si>
  <si>
    <t>SAW 3</t>
  </si>
  <si>
    <t>VOLVER</t>
  </si>
  <si>
    <t>BABEL</t>
  </si>
  <si>
    <t>CASINO ROYALE</t>
  </si>
  <si>
    <t>TIM'S</t>
  </si>
  <si>
    <t>DEPARTED</t>
  </si>
  <si>
    <t>STONE COUNCIL, THE</t>
  </si>
  <si>
    <t>HARSH TIMES</t>
  </si>
  <si>
    <t>OZEN</t>
  </si>
  <si>
    <t>LIMON</t>
  </si>
  <si>
    <t>DONDURMAM GAYMAK</t>
  </si>
  <si>
    <t>HERMES</t>
  </si>
  <si>
    <t>TAKVA</t>
  </si>
  <si>
    <t>YENI SINEMACILAR</t>
  </si>
  <si>
    <t>FLAGS OF OUR FATHERS</t>
  </si>
  <si>
    <t>SCIENCE OF SLEEP, THE</t>
  </si>
  <si>
    <t>GAUMONT</t>
  </si>
  <si>
    <t>TIGLON</t>
  </si>
  <si>
    <t>FLUSHED AWAY</t>
  </si>
  <si>
    <t>ERAGON</t>
  </si>
  <si>
    <t>STRANGER THAN FICTION</t>
  </si>
  <si>
    <t>MARATHON</t>
  </si>
  <si>
    <t>PRESTIGE</t>
  </si>
  <si>
    <t>OPEN SEASON</t>
  </si>
  <si>
    <t>ARTHUR AND THE MINIMOYS</t>
  </si>
  <si>
    <t>15.12 06</t>
  </si>
  <si>
    <t>RETURN, THE</t>
  </si>
  <si>
    <t>HOODWINKED</t>
  </si>
  <si>
    <t>WEINSTEIN CO.</t>
  </si>
  <si>
    <t>KÜÇÜK KIYAMET</t>
  </si>
  <si>
    <t>HOLIDAY,THE</t>
  </si>
  <si>
    <t>DÜNYAYI KURTARAN ADAM'IN OĞLU</t>
  </si>
  <si>
    <t>BEYNELMİLEL</t>
  </si>
  <si>
    <t>EVE GİDEN YOL 1914</t>
  </si>
  <si>
    <t>NIGHT AT THE MUSEUM</t>
  </si>
  <si>
    <t>CENNETİ BEKLERKEN</t>
  </si>
  <si>
    <t>TEXAS CHAINSAW MASSACRE: THE BEGINNING</t>
  </si>
  <si>
    <t>İLK AŞK</t>
  </si>
  <si>
    <t>YOU, ME DUPREE</t>
  </si>
  <si>
    <t>*Bu hafta R Film ve Barbar Film'in dağıtımda filmi yoktur. UNP ve Bir Film hafta sonu listelerini tarafımıza iletememiştir. Özen Film'in listesinde ise tarafımıza bildirilemeyen filmler yer almaktadır.</t>
  </si>
</sst>
</file>

<file path=xl/styles.xml><?xml version="1.0" encoding="utf-8"?>
<styleSheet xmlns="http://schemas.openxmlformats.org/spreadsheetml/2006/main">
  <numFmts count="45">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s>
  <fonts count="38">
    <font>
      <sz val="10"/>
      <name val="Arial"/>
      <family val="0"/>
    </font>
    <font>
      <sz val="8"/>
      <name val="Arial"/>
      <family val="0"/>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Impact"/>
      <family val="2"/>
    </font>
    <font>
      <sz val="9"/>
      <name val="Trebuchet MS"/>
      <family val="2"/>
    </font>
    <font>
      <sz val="20"/>
      <name val="Impact"/>
      <family val="2"/>
    </font>
    <font>
      <sz val="10"/>
      <name val="Trebuchet MS"/>
      <family val="2"/>
    </font>
    <font>
      <sz val="14"/>
      <name val="Arial"/>
      <family val="2"/>
    </font>
    <font>
      <i/>
      <sz val="9"/>
      <name val="Arial"/>
      <family val="2"/>
    </font>
    <font>
      <b/>
      <sz val="14"/>
      <name val="Impact"/>
      <family val="2"/>
    </font>
    <font>
      <b/>
      <sz val="14"/>
      <name val="Arial"/>
      <family val="2"/>
    </font>
    <font>
      <b/>
      <i/>
      <sz val="9"/>
      <color indexed="10"/>
      <name val="Arial"/>
      <family val="2"/>
    </font>
    <font>
      <b/>
      <sz val="9"/>
      <name val="Arial"/>
      <family val="2"/>
    </font>
    <font>
      <b/>
      <sz val="12"/>
      <color indexed="9"/>
      <name val="Trebuchet MS"/>
      <family val="2"/>
    </font>
    <font>
      <sz val="12"/>
      <color indexed="9"/>
      <name val="Trebuchet MS"/>
      <family val="2"/>
    </font>
    <font>
      <sz val="12"/>
      <color indexed="9"/>
      <name val="Impact"/>
      <family val="2"/>
    </font>
    <font>
      <sz val="8"/>
      <name val="Trebuchet MS"/>
      <family val="0"/>
    </font>
    <font>
      <b/>
      <sz val="11"/>
      <name val="Century Gothic"/>
      <family val="2"/>
    </font>
    <font>
      <sz val="12"/>
      <name val="Impact"/>
      <family val="2"/>
    </font>
    <font>
      <b/>
      <sz val="14"/>
      <color indexed="18"/>
      <name val="Impact"/>
      <family val="2"/>
    </font>
    <font>
      <b/>
      <sz val="10"/>
      <name val="Arial Narrow"/>
      <family val="2"/>
    </font>
    <font>
      <sz val="40"/>
      <color indexed="9"/>
      <name val="Arial"/>
      <family val="2"/>
    </font>
    <font>
      <sz val="26"/>
      <color indexed="9"/>
      <name val="Impact"/>
      <family val="2"/>
    </font>
    <font>
      <sz val="16"/>
      <color indexed="9"/>
      <name val="Impact"/>
      <family val="2"/>
    </font>
    <font>
      <b/>
      <sz val="10"/>
      <color indexed="9"/>
      <name val="Arial Narrow"/>
      <family val="2"/>
    </font>
    <font>
      <sz val="14"/>
      <color indexed="9"/>
      <name val="Impact"/>
      <family val="2"/>
    </font>
    <font>
      <sz val="30"/>
      <color indexed="9"/>
      <name val="Impact"/>
      <family val="2"/>
    </font>
    <font>
      <sz val="30"/>
      <color indexed="9"/>
      <name val="Arial"/>
      <family val="2"/>
    </font>
    <font>
      <b/>
      <sz val="10"/>
      <name val="Trebuchet MS"/>
      <family val="2"/>
    </font>
    <font>
      <sz val="35"/>
      <color indexed="9"/>
      <name val="Impact"/>
      <family val="2"/>
    </font>
    <font>
      <sz val="35"/>
      <color indexed="9"/>
      <name val="Arial"/>
      <family val="2"/>
    </font>
    <font>
      <b/>
      <sz val="10"/>
      <color indexed="9"/>
      <name val="Trebuchet MS"/>
      <family val="2"/>
    </font>
    <font>
      <b/>
      <sz val="10"/>
      <color indexed="9"/>
      <name val="Arial"/>
      <family val="0"/>
    </font>
    <font>
      <sz val="20"/>
      <color indexed="57"/>
      <name val="GoudyLight"/>
      <family val="0"/>
    </font>
    <font>
      <sz val="16"/>
      <color indexed="57"/>
      <name val="GoudyLight"/>
      <family val="0"/>
    </font>
  </fonts>
  <fills count="4">
    <fill>
      <patternFill/>
    </fill>
    <fill>
      <patternFill patternType="gray125"/>
    </fill>
    <fill>
      <patternFill patternType="solid">
        <fgColor indexed="42"/>
        <bgColor indexed="64"/>
      </patternFill>
    </fill>
    <fill>
      <patternFill patternType="solid">
        <fgColor indexed="8"/>
        <bgColor indexed="64"/>
      </patternFill>
    </fill>
  </fills>
  <borders count="31">
    <border>
      <left/>
      <right/>
      <top/>
      <bottom/>
      <diagonal/>
    </border>
    <border>
      <left style="medium"/>
      <right>
        <color indexed="63"/>
      </right>
      <top style="medium"/>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style="hair"/>
      <right style="hair"/>
      <top style="hair"/>
      <bottom style="hair"/>
    </border>
    <border>
      <left style="hair"/>
      <right style="hair"/>
      <top>
        <color indexed="63"/>
      </top>
      <bottom style="hair"/>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hair"/>
      <right style="hair"/>
      <top>
        <color indexed="63"/>
      </top>
      <bottom style="medium"/>
    </border>
    <border>
      <left style="hair"/>
      <right style="medium"/>
      <top>
        <color indexed="63"/>
      </top>
      <bottom style="medium"/>
    </border>
    <border>
      <left style="hair"/>
      <right style="hair"/>
      <top style="hair"/>
      <bottom style="medium"/>
    </border>
    <border>
      <left style="medium"/>
      <right style="hair"/>
      <top>
        <color indexed="63"/>
      </top>
      <bottom style="medium"/>
    </border>
    <border>
      <left style="hair"/>
      <right style="hair"/>
      <top style="medium"/>
      <bottom style="hair"/>
    </border>
    <border>
      <left style="hair"/>
      <right style="medium"/>
      <top style="hair"/>
      <bottom style="hair"/>
    </border>
    <border>
      <left style="hair"/>
      <right style="hair"/>
      <top style="hair"/>
      <bottom style="thin"/>
    </border>
    <border>
      <left style="medium"/>
      <right style="hair"/>
      <top style="hair"/>
      <bottom style="hair"/>
    </border>
    <border>
      <left style="hair"/>
      <right style="medium"/>
      <top style="hair"/>
      <bottom style="thin"/>
    </border>
    <border>
      <left style="thin"/>
      <right style="thin"/>
      <top style="medium"/>
      <bottom style="thin"/>
    </border>
    <border>
      <left style="thin"/>
      <right style="medium"/>
      <top style="medium"/>
      <bottom style="thin"/>
    </border>
    <border>
      <left style="medium"/>
      <right>
        <color indexed="63"/>
      </right>
      <top>
        <color indexed="63"/>
      </top>
      <bottom style="medium"/>
    </border>
    <border>
      <left>
        <color indexed="63"/>
      </left>
      <right style="hair"/>
      <top>
        <color indexed="63"/>
      </top>
      <bottom style="medium"/>
    </border>
    <border>
      <left>
        <color indexed="63"/>
      </left>
      <right style="hair"/>
      <top style="hair"/>
      <bottom style="hair"/>
    </border>
    <border>
      <left style="medium"/>
      <right style="hair"/>
      <top style="medium"/>
      <bottom style="hair"/>
    </border>
    <border>
      <left style="hair"/>
      <right style="medium"/>
      <top style="medium"/>
      <bottom style="hair"/>
    </border>
    <border>
      <left style="medium"/>
      <right style="hair"/>
      <top style="hair"/>
      <bottom style="medium"/>
    </border>
    <border>
      <left style="hair"/>
      <right style="medium"/>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0">
    <xf numFmtId="0" fontId="0" fillId="0" borderId="0" xfId="0" applyAlignment="1">
      <alignment/>
    </xf>
    <xf numFmtId="0" fontId="7" fillId="0" borderId="0" xfId="0" applyFont="1" applyAlignment="1" applyProtection="1">
      <alignment vertical="center"/>
      <protection locked="0"/>
    </xf>
    <xf numFmtId="0" fontId="8" fillId="0" borderId="0" xfId="0" applyFont="1" applyFill="1" applyBorder="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6"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Fill="1" applyBorder="1" applyAlignment="1" applyProtection="1">
      <alignment vertical="center" wrapText="1"/>
      <protection locked="0"/>
    </xf>
    <xf numFmtId="185" fontId="10" fillId="0" borderId="0" xfId="0" applyNumberFormat="1" applyFont="1" applyAlignment="1" applyProtection="1">
      <alignment vertical="center"/>
      <protection locked="0"/>
    </xf>
    <xf numFmtId="188" fontId="10" fillId="0" borderId="0" xfId="0" applyNumberFormat="1" applyFont="1" applyAlignment="1" applyProtection="1">
      <alignment vertical="center"/>
      <protection locked="0"/>
    </xf>
    <xf numFmtId="185" fontId="13" fillId="0" borderId="0" xfId="0" applyNumberFormat="1" applyFont="1" applyFill="1" applyAlignment="1" applyProtection="1">
      <alignment vertical="center"/>
      <protection locked="0"/>
    </xf>
    <xf numFmtId="185" fontId="10" fillId="0" borderId="0" xfId="0" applyNumberFormat="1" applyFont="1" applyAlignment="1" applyProtection="1">
      <alignment horizontal="right" vertical="center"/>
      <protection locked="0"/>
    </xf>
    <xf numFmtId="193" fontId="10" fillId="0" borderId="0" xfId="0" applyNumberFormat="1" applyFont="1" applyAlignment="1" applyProtection="1">
      <alignment vertical="center"/>
      <protection locked="0"/>
    </xf>
    <xf numFmtId="193" fontId="6" fillId="0" borderId="0" xfId="0" applyNumberFormat="1" applyFont="1" applyFill="1" applyBorder="1" applyAlignment="1" applyProtection="1">
      <alignment horizontal="right" vertical="center"/>
      <protection/>
    </xf>
    <xf numFmtId="188" fontId="21" fillId="0" borderId="0" xfId="0" applyNumberFormat="1" applyFont="1" applyFill="1" applyBorder="1" applyAlignment="1" applyProtection="1">
      <alignment horizontal="right" vertical="center"/>
      <protection/>
    </xf>
    <xf numFmtId="191" fontId="21" fillId="0" borderId="0" xfId="0" applyNumberFormat="1" applyFont="1" applyFill="1" applyBorder="1" applyAlignment="1" applyProtection="1">
      <alignment horizontal="right" vertical="center"/>
      <protection/>
    </xf>
    <xf numFmtId="193" fontId="6" fillId="0" borderId="0" xfId="0" applyNumberFormat="1" applyFont="1" applyFill="1" applyBorder="1" applyAlignment="1" applyProtection="1">
      <alignment vertical="center"/>
      <protection/>
    </xf>
    <xf numFmtId="188" fontId="6"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xf>
    <xf numFmtId="191" fontId="22" fillId="0" borderId="0" xfId="0" applyNumberFormat="1" applyFont="1" applyFill="1" applyBorder="1" applyAlignment="1" applyProtection="1">
      <alignment horizontal="right" vertical="center"/>
      <protection/>
    </xf>
    <xf numFmtId="0" fontId="6" fillId="0" borderId="0" xfId="0" applyNumberFormat="1"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190" fontId="6" fillId="0" borderId="0" xfId="0" applyNumberFormat="1" applyFont="1" applyFill="1" applyBorder="1" applyAlignment="1" applyProtection="1">
      <alignment horizontal="center" vertical="center"/>
      <protection/>
    </xf>
    <xf numFmtId="43" fontId="6" fillId="0" borderId="0" xfId="15" applyFont="1" applyFill="1" applyBorder="1" applyAlignment="1" applyProtection="1">
      <alignment vertical="center"/>
      <protection/>
    </xf>
    <xf numFmtId="1" fontId="23" fillId="0" borderId="0" xfId="0" applyNumberFormat="1" applyFont="1" applyFill="1" applyBorder="1" applyAlignment="1" applyProtection="1">
      <alignment horizontal="right" vertical="center"/>
      <protection/>
    </xf>
    <xf numFmtId="0" fontId="20" fillId="0" borderId="0" xfId="0" applyFont="1" applyBorder="1" applyAlignment="1" applyProtection="1">
      <alignment horizontal="center" vertical="center"/>
      <protection/>
    </xf>
    <xf numFmtId="0" fontId="23" fillId="0" borderId="0" xfId="0" applyFont="1" applyAlignment="1" applyProtection="1">
      <alignment horizontal="right" vertical="center"/>
      <protection locked="0"/>
    </xf>
    <xf numFmtId="0" fontId="23" fillId="0" borderId="1" xfId="0" applyFont="1" applyBorder="1" applyAlignment="1" applyProtection="1">
      <alignment horizontal="center" vertical="center"/>
      <protection/>
    </xf>
    <xf numFmtId="0" fontId="23" fillId="0" borderId="0" xfId="0" applyFont="1" applyBorder="1" applyAlignment="1" applyProtection="1">
      <alignment horizontal="right" vertical="center"/>
      <protection locked="0"/>
    </xf>
    <xf numFmtId="0" fontId="10" fillId="0" borderId="0"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185" fontId="10" fillId="0" borderId="0" xfId="0" applyNumberFormat="1" applyFont="1" applyBorder="1" applyAlignment="1" applyProtection="1">
      <alignment vertical="center"/>
      <protection locked="0"/>
    </xf>
    <xf numFmtId="185" fontId="13" fillId="0" borderId="0" xfId="0" applyNumberFormat="1" applyFont="1" applyFill="1" applyBorder="1" applyAlignment="1" applyProtection="1">
      <alignment vertical="center"/>
      <protection locked="0"/>
    </xf>
    <xf numFmtId="193" fontId="10" fillId="0" borderId="0" xfId="0" applyNumberFormat="1" applyFont="1" applyBorder="1" applyAlignment="1" applyProtection="1">
      <alignment vertical="center"/>
      <protection locked="0"/>
    </xf>
    <xf numFmtId="0" fontId="7" fillId="0" borderId="0" xfId="0" applyFont="1" applyBorder="1" applyAlignment="1" applyProtection="1">
      <alignment vertical="center"/>
      <protection locked="0"/>
    </xf>
    <xf numFmtId="0" fontId="10" fillId="0" borderId="0" xfId="0" applyFont="1" applyBorder="1" applyAlignment="1" applyProtection="1">
      <alignment horizontal="left" vertical="center"/>
      <protection locked="0"/>
    </xf>
    <xf numFmtId="0" fontId="27" fillId="0" borderId="0" xfId="0" applyFont="1" applyFill="1" applyBorder="1" applyAlignment="1" applyProtection="1">
      <alignment horizontal="right" vertical="center"/>
      <protection/>
    </xf>
    <xf numFmtId="0" fontId="16" fillId="0" borderId="0" xfId="0" applyFont="1" applyFill="1" applyBorder="1" applyAlignment="1" applyProtection="1">
      <alignment horizontal="center" vertical="center"/>
      <protection/>
    </xf>
    <xf numFmtId="3" fontId="16" fillId="0" borderId="0" xfId="0" applyNumberFormat="1" applyFont="1" applyFill="1" applyBorder="1" applyAlignment="1" applyProtection="1">
      <alignment horizontal="center" vertical="center"/>
      <protection/>
    </xf>
    <xf numFmtId="185"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right" vertical="center"/>
      <protection/>
    </xf>
    <xf numFmtId="193" fontId="16" fillId="0" borderId="0" xfId="0" applyNumberFormat="1" applyFont="1" applyFill="1" applyBorder="1" applyAlignment="1" applyProtection="1">
      <alignment vertical="center"/>
      <protection/>
    </xf>
    <xf numFmtId="185" fontId="16" fillId="0" borderId="0" xfId="0" applyNumberFormat="1" applyFont="1" applyFill="1" applyBorder="1" applyAlignment="1" applyProtection="1">
      <alignment horizontal="right" vertical="center"/>
      <protection/>
    </xf>
    <xf numFmtId="192" fontId="16" fillId="0" borderId="0" xfId="21" applyNumberFormat="1" applyFont="1" applyFill="1" applyBorder="1" applyAlignment="1" applyProtection="1">
      <alignment vertical="center"/>
      <protection/>
    </xf>
    <xf numFmtId="188" fontId="16" fillId="0" borderId="0" xfId="0" applyNumberFormat="1" applyFont="1" applyFill="1" applyBorder="1" applyAlignment="1" applyProtection="1">
      <alignment horizontal="center"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23" fillId="0" borderId="2" xfId="0" applyFont="1" applyFill="1" applyBorder="1" applyAlignment="1" applyProtection="1">
      <alignment horizontal="right" vertical="center"/>
      <protection/>
    </xf>
    <xf numFmtId="0" fontId="23" fillId="0" borderId="3" xfId="0" applyFont="1" applyFill="1" applyBorder="1" applyAlignment="1" applyProtection="1">
      <alignment horizontal="right" vertical="center"/>
      <protection/>
    </xf>
    <xf numFmtId="0" fontId="23" fillId="0" borderId="4" xfId="0" applyFont="1" applyFill="1" applyBorder="1" applyAlignment="1" applyProtection="1">
      <alignment horizontal="right" vertical="center"/>
      <protection/>
    </xf>
    <xf numFmtId="0" fontId="13"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190" fontId="9" fillId="0" borderId="5" xfId="0" applyNumberFormat="1" applyFont="1" applyFill="1" applyBorder="1" applyAlignment="1">
      <alignment horizontal="center" vertical="center"/>
    </xf>
    <xf numFmtId="0" fontId="9" fillId="0" borderId="5" xfId="0" applyFont="1" applyFill="1" applyBorder="1" applyAlignment="1" applyProtection="1">
      <alignment vertical="center"/>
      <protection locked="0"/>
    </xf>
    <xf numFmtId="0" fontId="9" fillId="0" borderId="5" xfId="0" applyFont="1" applyFill="1" applyBorder="1" applyAlignment="1">
      <alignment vertical="center"/>
    </xf>
    <xf numFmtId="0" fontId="9" fillId="0" borderId="5" xfId="0" applyFont="1" applyFill="1" applyBorder="1" applyAlignment="1">
      <alignment horizontal="center" vertical="center"/>
    </xf>
    <xf numFmtId="191" fontId="9" fillId="0" borderId="5" xfId="15" applyNumberFormat="1" applyFont="1" applyFill="1" applyBorder="1" applyAlignment="1">
      <alignment horizontal="right" vertical="center"/>
    </xf>
    <xf numFmtId="196" fontId="9" fillId="0" borderId="5" xfId="15" applyNumberFormat="1" applyFont="1" applyFill="1" applyBorder="1" applyAlignment="1">
      <alignment horizontal="right" vertical="center"/>
    </xf>
    <xf numFmtId="196" fontId="9" fillId="0" borderId="5" xfId="0" applyNumberFormat="1" applyFont="1" applyFill="1" applyBorder="1" applyAlignment="1">
      <alignment horizontal="right" vertical="center"/>
    </xf>
    <xf numFmtId="193" fontId="9" fillId="0" borderId="5" xfId="0" applyNumberFormat="1" applyFont="1" applyFill="1" applyBorder="1" applyAlignment="1">
      <alignment horizontal="right" vertical="center"/>
    </xf>
    <xf numFmtId="192" fontId="9" fillId="0" borderId="5" xfId="21" applyNumberFormat="1" applyFont="1" applyFill="1" applyBorder="1" applyAlignment="1" applyProtection="1">
      <alignment vertical="center"/>
      <protection/>
    </xf>
    <xf numFmtId="191" fontId="9" fillId="0" borderId="5" xfId="0" applyNumberFormat="1" applyFont="1" applyFill="1" applyBorder="1" applyAlignment="1">
      <alignment horizontal="right" vertical="center"/>
    </xf>
    <xf numFmtId="190" fontId="9" fillId="0" borderId="5" xfId="0" applyNumberFormat="1" applyFont="1" applyFill="1" applyBorder="1" applyAlignment="1" applyProtection="1">
      <alignment horizontal="center" vertical="center"/>
      <protection locked="0"/>
    </xf>
    <xf numFmtId="190" fontId="9" fillId="0" borderId="5" xfId="0" applyNumberFormat="1" applyFont="1" applyFill="1" applyBorder="1" applyAlignment="1" applyProtection="1">
      <alignment vertical="center"/>
      <protection locked="0"/>
    </xf>
    <xf numFmtId="0" fontId="9" fillId="0" borderId="5" xfId="0" applyFont="1" applyFill="1" applyBorder="1" applyAlignment="1" applyProtection="1">
      <alignment horizontal="center" vertical="center"/>
      <protection locked="0"/>
    </xf>
    <xf numFmtId="191" fontId="9" fillId="0" borderId="5" xfId="15" applyNumberFormat="1" applyFont="1" applyFill="1" applyBorder="1" applyAlignment="1" applyProtection="1">
      <alignment horizontal="right" vertical="center"/>
      <protection locked="0"/>
    </xf>
    <xf numFmtId="196" fontId="9" fillId="0" borderId="5" xfId="15" applyNumberFormat="1" applyFont="1" applyFill="1" applyBorder="1" applyAlignment="1" applyProtection="1">
      <alignment horizontal="right" vertical="center"/>
      <protection locked="0"/>
    </xf>
    <xf numFmtId="196" fontId="9" fillId="0" borderId="5" xfId="21" applyNumberFormat="1" applyFont="1" applyFill="1" applyBorder="1" applyAlignment="1" applyProtection="1">
      <alignment horizontal="right" vertical="center"/>
      <protection/>
    </xf>
    <xf numFmtId="193" fontId="9" fillId="0" borderId="5" xfId="21" applyNumberFormat="1" applyFont="1" applyFill="1" applyBorder="1" applyAlignment="1" applyProtection="1">
      <alignment horizontal="right" vertical="center"/>
      <protection/>
    </xf>
    <xf numFmtId="193" fontId="9" fillId="0" borderId="5" xfId="15" applyNumberFormat="1" applyFont="1" applyFill="1" applyBorder="1" applyAlignment="1">
      <alignment horizontal="right" vertical="center"/>
    </xf>
    <xf numFmtId="191" fontId="9" fillId="0" borderId="5" xfId="0" applyNumberFormat="1" applyFont="1" applyFill="1" applyBorder="1" applyAlignment="1" applyProtection="1">
      <alignment horizontal="right" vertical="center"/>
      <protection locked="0"/>
    </xf>
    <xf numFmtId="0" fontId="9" fillId="0" borderId="5" xfId="0" applyNumberFormat="1" applyFont="1" applyFill="1" applyBorder="1" applyAlignment="1">
      <alignment vertical="center"/>
    </xf>
    <xf numFmtId="0" fontId="9" fillId="0" borderId="5" xfId="0" applyNumberFormat="1" applyFont="1" applyFill="1" applyBorder="1" applyAlignment="1">
      <alignment horizontal="center" vertical="center"/>
    </xf>
    <xf numFmtId="191" fontId="9" fillId="0" borderId="5" xfId="15" applyNumberFormat="1" applyFont="1" applyFill="1" applyBorder="1" applyAlignment="1" applyProtection="1">
      <alignment horizontal="right" vertical="center"/>
      <protection/>
    </xf>
    <xf numFmtId="49"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vertical="center"/>
      <protection locked="0"/>
    </xf>
    <xf numFmtId="0" fontId="9" fillId="0" borderId="5" xfId="0" applyNumberFormat="1" applyFont="1" applyFill="1" applyBorder="1" applyAlignment="1" applyProtection="1">
      <alignment horizontal="center" vertical="center"/>
      <protection locked="0"/>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191" fontId="9" fillId="0" borderId="6" xfId="0" applyNumberFormat="1" applyFont="1" applyFill="1" applyBorder="1" applyAlignment="1">
      <alignment horizontal="right" vertical="center"/>
    </xf>
    <xf numFmtId="196" fontId="9" fillId="0" borderId="6" xfId="0" applyNumberFormat="1" applyFont="1" applyFill="1" applyBorder="1" applyAlignment="1">
      <alignment horizontal="right" vertical="center"/>
    </xf>
    <xf numFmtId="191" fontId="9" fillId="0" borderId="6" xfId="0" applyNumberFormat="1" applyFont="1" applyFill="1" applyBorder="1" applyAlignment="1" applyProtection="1">
      <alignment horizontal="right" vertical="center"/>
      <protection locked="0"/>
    </xf>
    <xf numFmtId="192" fontId="9" fillId="0" borderId="6" xfId="21" applyNumberFormat="1" applyFont="1" applyFill="1" applyBorder="1" applyAlignment="1" applyProtection="1">
      <alignment vertical="center"/>
      <protection/>
    </xf>
    <xf numFmtId="191" fontId="31" fillId="2" borderId="5" xfId="15" applyNumberFormat="1" applyFont="1" applyFill="1" applyBorder="1" applyAlignment="1" applyProtection="1">
      <alignment horizontal="right" vertical="center"/>
      <protection/>
    </xf>
    <xf numFmtId="196" fontId="31" fillId="2" borderId="5" xfId="15" applyNumberFormat="1" applyFont="1" applyFill="1" applyBorder="1" applyAlignment="1" applyProtection="1">
      <alignment horizontal="right" vertical="center"/>
      <protection/>
    </xf>
    <xf numFmtId="191" fontId="31" fillId="2" borderId="5" xfId="15" applyNumberFormat="1" applyFont="1" applyFill="1" applyBorder="1" applyAlignment="1">
      <alignment horizontal="right" vertical="center"/>
    </xf>
    <xf numFmtId="196" fontId="31" fillId="2" borderId="5" xfId="15" applyNumberFormat="1" applyFont="1" applyFill="1" applyBorder="1" applyAlignment="1">
      <alignment horizontal="right" vertical="center"/>
    </xf>
    <xf numFmtId="191" fontId="31" fillId="2" borderId="5" xfId="0" applyNumberFormat="1" applyFont="1" applyFill="1" applyBorder="1" applyAlignment="1">
      <alignment horizontal="right" vertical="center"/>
    </xf>
    <xf numFmtId="196" fontId="31" fillId="2" borderId="5" xfId="0" applyNumberFormat="1" applyFont="1" applyFill="1" applyBorder="1" applyAlignment="1">
      <alignment horizontal="right" vertical="center"/>
    </xf>
    <xf numFmtId="190" fontId="9" fillId="0" borderId="6" xfId="0" applyNumberFormat="1" applyFont="1" applyFill="1" applyBorder="1" applyAlignment="1" applyProtection="1">
      <alignment horizontal="center" vertical="center"/>
      <protection locked="0"/>
    </xf>
    <xf numFmtId="49" fontId="9" fillId="0" borderId="6" xfId="0" applyNumberFormat="1" applyFont="1" applyFill="1" applyBorder="1" applyAlignment="1" applyProtection="1">
      <alignment vertical="center"/>
      <protection locked="0"/>
    </xf>
    <xf numFmtId="191" fontId="9" fillId="0" borderId="6" xfId="15" applyNumberFormat="1" applyFont="1" applyFill="1" applyBorder="1" applyAlignment="1">
      <alignment horizontal="right" vertical="center"/>
    </xf>
    <xf numFmtId="196" fontId="9" fillId="0" borderId="6" xfId="15" applyNumberFormat="1" applyFont="1" applyFill="1" applyBorder="1" applyAlignment="1">
      <alignment horizontal="right" vertical="center"/>
    </xf>
    <xf numFmtId="191" fontId="31" fillId="2" borderId="6" xfId="15" applyNumberFormat="1" applyFont="1" applyFill="1" applyBorder="1" applyAlignment="1">
      <alignment horizontal="right" vertical="center"/>
    </xf>
    <xf numFmtId="196" fontId="31" fillId="2" borderId="6" xfId="15" applyNumberFormat="1" applyFont="1" applyFill="1" applyBorder="1" applyAlignment="1">
      <alignment horizontal="right" vertical="center"/>
    </xf>
    <xf numFmtId="193" fontId="9" fillId="0" borderId="6" xfId="0" applyNumberFormat="1" applyFont="1" applyFill="1" applyBorder="1" applyAlignment="1">
      <alignment horizontal="right" vertical="center"/>
    </xf>
    <xf numFmtId="0" fontId="27" fillId="0" borderId="7" xfId="0" applyFont="1" applyBorder="1" applyAlignment="1" applyProtection="1">
      <alignment horizontal="center" vertical="center"/>
      <protection/>
    </xf>
    <xf numFmtId="185" fontId="20" fillId="0" borderId="8" xfId="0" applyNumberFormat="1" applyFont="1" applyBorder="1" applyAlignment="1" applyProtection="1">
      <alignment horizontal="center" wrapText="1"/>
      <protection/>
    </xf>
    <xf numFmtId="0" fontId="20" fillId="0" borderId="8" xfId="0" applyFont="1" applyBorder="1" applyAlignment="1" applyProtection="1">
      <alignment horizontal="center" wrapText="1"/>
      <protection/>
    </xf>
    <xf numFmtId="185" fontId="20" fillId="0" borderId="8" xfId="0" applyNumberFormat="1" applyFont="1" applyFill="1" applyBorder="1" applyAlignment="1" applyProtection="1">
      <alignment horizontal="center" wrapText="1"/>
      <protection/>
    </xf>
    <xf numFmtId="0" fontId="20" fillId="0" borderId="8" xfId="0" applyFont="1" applyFill="1" applyBorder="1" applyAlignment="1" applyProtection="1">
      <alignment horizontal="center" wrapText="1"/>
      <protection/>
    </xf>
    <xf numFmtId="193" fontId="20" fillId="0" borderId="8" xfId="0" applyNumberFormat="1" applyFont="1" applyFill="1" applyBorder="1" applyAlignment="1" applyProtection="1">
      <alignment horizontal="center" wrapText="1"/>
      <protection/>
    </xf>
    <xf numFmtId="185" fontId="20" fillId="0" borderId="8" xfId="0" applyNumberFormat="1" applyFont="1" applyBorder="1" applyAlignment="1" applyProtection="1">
      <alignment horizontal="right" wrapText="1"/>
      <protection/>
    </xf>
    <xf numFmtId="188" fontId="20" fillId="0" borderId="8" xfId="0" applyNumberFormat="1" applyFont="1" applyBorder="1" applyAlignment="1" applyProtection="1">
      <alignment horizontal="center" wrapText="1"/>
      <protection/>
    </xf>
    <xf numFmtId="193" fontId="20" fillId="0" borderId="9" xfId="0" applyNumberFormat="1" applyFont="1" applyFill="1" applyBorder="1" applyAlignment="1" applyProtection="1">
      <alignment horizontal="center" wrapText="1"/>
      <protection/>
    </xf>
    <xf numFmtId="0" fontId="23" fillId="0" borderId="5" xfId="0" applyFont="1" applyFill="1" applyBorder="1" applyAlignment="1" applyProtection="1">
      <alignment horizontal="right" vertical="center"/>
      <protection/>
    </xf>
    <xf numFmtId="0" fontId="9" fillId="0" borderId="5" xfId="0" applyFont="1" applyFill="1" applyBorder="1" applyAlignment="1" applyProtection="1">
      <alignment horizontal="left" vertical="center"/>
      <protection locked="0"/>
    </xf>
    <xf numFmtId="0" fontId="9" fillId="0" borderId="5" xfId="0" applyFont="1" applyFill="1" applyBorder="1" applyAlignment="1">
      <alignment horizontal="left" vertical="center"/>
    </xf>
    <xf numFmtId="0" fontId="9" fillId="0" borderId="5" xfId="0" applyNumberFormat="1" applyFont="1" applyFill="1" applyBorder="1" applyAlignment="1">
      <alignment horizontal="left" vertical="center"/>
    </xf>
    <xf numFmtId="0" fontId="9" fillId="0" borderId="5" xfId="0" applyNumberFormat="1" applyFont="1" applyFill="1" applyBorder="1" applyAlignment="1" applyProtection="1">
      <alignment horizontal="left" vertical="center"/>
      <protection locked="0"/>
    </xf>
    <xf numFmtId="0" fontId="9" fillId="0" borderId="6" xfId="0" applyFont="1" applyFill="1" applyBorder="1" applyAlignment="1">
      <alignment horizontal="left" vertical="center"/>
    </xf>
    <xf numFmtId="190" fontId="13" fillId="0" borderId="0" xfId="0" applyNumberFormat="1" applyFont="1" applyFill="1" applyBorder="1" applyAlignment="1" applyProtection="1">
      <alignment horizontal="center" vertical="center"/>
      <protection locked="0"/>
    </xf>
    <xf numFmtId="190" fontId="10" fillId="0" borderId="0" xfId="0" applyNumberFormat="1" applyFont="1" applyBorder="1" applyAlignment="1" applyProtection="1">
      <alignment horizontal="center" vertical="center"/>
      <protection locked="0"/>
    </xf>
    <xf numFmtId="190" fontId="10" fillId="0" borderId="0" xfId="0" applyNumberFormat="1" applyFont="1" applyAlignment="1" applyProtection="1">
      <alignment horizontal="center" vertical="center"/>
      <protection locked="0"/>
    </xf>
    <xf numFmtId="190" fontId="9" fillId="0" borderId="5" xfId="0" applyNumberFormat="1" applyFont="1" applyFill="1" applyBorder="1" applyAlignment="1" applyProtection="1">
      <alignment horizontal="center" vertical="center"/>
      <protection/>
    </xf>
    <xf numFmtId="0" fontId="34" fillId="0" borderId="0" xfId="0" applyFont="1" applyBorder="1" applyAlignment="1" applyProtection="1">
      <alignment horizontal="center" vertical="center"/>
      <protection/>
    </xf>
    <xf numFmtId="0" fontId="23" fillId="0" borderId="6" xfId="0" applyFont="1" applyFill="1" applyBorder="1" applyAlignment="1" applyProtection="1">
      <alignment horizontal="right" vertical="center"/>
      <protection/>
    </xf>
    <xf numFmtId="0" fontId="34" fillId="3" borderId="5" xfId="0" applyFont="1" applyFill="1" applyBorder="1" applyAlignment="1" applyProtection="1">
      <alignment horizontal="center" vertical="center"/>
      <protection/>
    </xf>
    <xf numFmtId="3" fontId="34" fillId="3" borderId="5" xfId="0" applyNumberFormat="1" applyFont="1" applyFill="1" applyBorder="1" applyAlignment="1" applyProtection="1">
      <alignment horizontal="center" vertical="center"/>
      <protection/>
    </xf>
    <xf numFmtId="185" fontId="34" fillId="3" borderId="5" xfId="0" applyNumberFormat="1" applyFont="1" applyFill="1" applyBorder="1" applyAlignment="1" applyProtection="1">
      <alignment horizontal="center" vertical="center"/>
      <protection/>
    </xf>
    <xf numFmtId="188" fontId="34" fillId="3" borderId="5" xfId="0" applyNumberFormat="1" applyFont="1" applyFill="1" applyBorder="1" applyAlignment="1" applyProtection="1">
      <alignment horizontal="center" vertical="center"/>
      <protection/>
    </xf>
    <xf numFmtId="193" fontId="34" fillId="3" borderId="5" xfId="0" applyNumberFormat="1" applyFont="1" applyFill="1" applyBorder="1" applyAlignment="1" applyProtection="1">
      <alignment horizontal="center" vertical="center"/>
      <protection/>
    </xf>
    <xf numFmtId="192" fontId="34" fillId="3" borderId="5" xfId="21" applyNumberFormat="1" applyFont="1" applyFill="1" applyBorder="1" applyAlignment="1" applyProtection="1">
      <alignment horizontal="center" vertical="center"/>
      <protection/>
    </xf>
    <xf numFmtId="190" fontId="18" fillId="0" borderId="0" xfId="0" applyNumberFormat="1" applyFont="1" applyFill="1" applyBorder="1" applyAlignment="1" applyProtection="1">
      <alignment horizontal="center" vertical="center"/>
      <protection/>
    </xf>
    <xf numFmtId="3" fontId="34" fillId="3" borderId="10" xfId="0" applyNumberFormat="1" applyFont="1" applyFill="1" applyBorder="1" applyAlignment="1" applyProtection="1">
      <alignment horizontal="center" vertical="center"/>
      <protection/>
    </xf>
    <xf numFmtId="0" fontId="34" fillId="3" borderId="10" xfId="0" applyFont="1" applyFill="1" applyBorder="1" applyAlignment="1" applyProtection="1">
      <alignment horizontal="center" vertical="center"/>
      <protection/>
    </xf>
    <xf numFmtId="193" fontId="34" fillId="3" borderId="10" xfId="0" applyNumberFormat="1" applyFont="1" applyFill="1" applyBorder="1" applyAlignment="1" applyProtection="1">
      <alignment horizontal="center" vertical="center"/>
      <protection/>
    </xf>
    <xf numFmtId="192" fontId="34" fillId="3" borderId="10" xfId="21" applyNumberFormat="1" applyFont="1" applyFill="1" applyBorder="1" applyAlignment="1" applyProtection="1">
      <alignment horizontal="center" vertical="center"/>
      <protection/>
    </xf>
    <xf numFmtId="193" fontId="34" fillId="3" borderId="11" xfId="0" applyNumberFormat="1" applyFont="1" applyFill="1" applyBorder="1" applyAlignment="1" applyProtection="1">
      <alignment horizontal="center" vertical="center"/>
      <protection/>
    </xf>
    <xf numFmtId="190" fontId="9" fillId="0" borderId="12" xfId="0" applyNumberFormat="1" applyFont="1" applyFill="1" applyBorder="1" applyAlignment="1" applyProtection="1">
      <alignment horizontal="center" vertical="center"/>
      <protection locked="0"/>
    </xf>
    <xf numFmtId="0" fontId="34" fillId="3" borderId="13" xfId="0" applyFont="1" applyFill="1" applyBorder="1" applyAlignment="1" applyProtection="1">
      <alignment horizontal="center" vertical="center"/>
      <protection/>
    </xf>
    <xf numFmtId="193" fontId="9" fillId="0" borderId="5" xfId="21" applyNumberFormat="1" applyFont="1" applyFill="1" applyBorder="1" applyAlignment="1" applyProtection="1">
      <alignment vertical="center"/>
      <protection/>
    </xf>
    <xf numFmtId="192" fontId="9" fillId="0" borderId="14" xfId="21" applyNumberFormat="1" applyFont="1" applyFill="1" applyBorder="1" applyAlignment="1" applyProtection="1">
      <alignment vertical="center"/>
      <protection/>
    </xf>
    <xf numFmtId="193" fontId="9" fillId="0" borderId="15" xfId="21" applyNumberFormat="1" applyFont="1" applyFill="1" applyBorder="1" applyAlignment="1" applyProtection="1">
      <alignment vertical="center"/>
      <protection/>
    </xf>
    <xf numFmtId="193" fontId="9" fillId="0" borderId="15" xfId="15" applyNumberFormat="1" applyFont="1" applyFill="1" applyBorder="1" applyAlignment="1">
      <alignment vertical="center"/>
    </xf>
    <xf numFmtId="193" fontId="9" fillId="0" borderId="15" xfId="0" applyNumberFormat="1" applyFont="1" applyFill="1" applyBorder="1" applyAlignment="1" applyProtection="1">
      <alignment vertical="center"/>
      <protection/>
    </xf>
    <xf numFmtId="192" fontId="9" fillId="0" borderId="12" xfId="21" applyNumberFormat="1" applyFont="1" applyFill="1" applyBorder="1" applyAlignment="1" applyProtection="1">
      <alignment vertical="center"/>
      <protection/>
    </xf>
    <xf numFmtId="193" fontId="9" fillId="0" borderId="16" xfId="21" applyNumberFormat="1" applyFont="1" applyFill="1" applyBorder="1" applyAlignment="1" applyProtection="1">
      <alignment vertical="center"/>
      <protection/>
    </xf>
    <xf numFmtId="192" fontId="9" fillId="0" borderId="16" xfId="21" applyNumberFormat="1" applyFont="1" applyFill="1" applyBorder="1" applyAlignment="1" applyProtection="1">
      <alignment vertical="center"/>
      <protection/>
    </xf>
    <xf numFmtId="43" fontId="6" fillId="0" borderId="0" xfId="15" applyFont="1" applyFill="1" applyBorder="1" applyAlignment="1" applyProtection="1">
      <alignment horizontal="left" vertical="center"/>
      <protection/>
    </xf>
    <xf numFmtId="0" fontId="18" fillId="0" borderId="0"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locked="0"/>
    </xf>
    <xf numFmtId="191" fontId="20" fillId="0" borderId="8" xfId="0" applyNumberFormat="1" applyFont="1" applyBorder="1" applyAlignment="1" applyProtection="1">
      <alignment horizontal="center" wrapText="1"/>
      <protection/>
    </xf>
    <xf numFmtId="191" fontId="34" fillId="3" borderId="10" xfId="0" applyNumberFormat="1" applyFont="1" applyFill="1" applyBorder="1" applyAlignment="1" applyProtection="1">
      <alignment horizontal="center" vertical="center"/>
      <protection/>
    </xf>
    <xf numFmtId="191" fontId="16" fillId="0" borderId="0" xfId="0" applyNumberFormat="1" applyFont="1" applyFill="1" applyBorder="1" applyAlignment="1" applyProtection="1">
      <alignment vertical="center"/>
      <protection/>
    </xf>
    <xf numFmtId="191" fontId="10" fillId="0" borderId="0" xfId="0" applyNumberFormat="1" applyFont="1" applyBorder="1" applyAlignment="1" applyProtection="1">
      <alignment vertical="center"/>
      <protection locked="0"/>
    </xf>
    <xf numFmtId="191" fontId="10" fillId="0" borderId="0" xfId="0" applyNumberFormat="1" applyFont="1" applyAlignment="1" applyProtection="1">
      <alignment vertical="center"/>
      <protection locked="0"/>
    </xf>
    <xf numFmtId="191" fontId="6" fillId="0" borderId="0" xfId="0" applyNumberFormat="1" applyFont="1" applyFill="1" applyBorder="1" applyAlignment="1" applyProtection="1">
      <alignment horizontal="right" vertical="center"/>
      <protection/>
    </xf>
    <xf numFmtId="191" fontId="20" fillId="0" borderId="8" xfId="0" applyNumberFormat="1" applyFont="1" applyFill="1" applyBorder="1" applyAlignment="1" applyProtection="1">
      <alignment horizontal="center" wrapText="1"/>
      <protection/>
    </xf>
    <xf numFmtId="191" fontId="13" fillId="0" borderId="0" xfId="0" applyNumberFormat="1" applyFont="1" applyFill="1" applyBorder="1" applyAlignment="1" applyProtection="1">
      <alignment vertical="center"/>
      <protection locked="0"/>
    </xf>
    <xf numFmtId="191" fontId="13" fillId="0" borderId="0" xfId="0" applyNumberFormat="1" applyFont="1" applyFill="1" applyAlignment="1" applyProtection="1">
      <alignment vertical="center"/>
      <protection locked="0"/>
    </xf>
    <xf numFmtId="191" fontId="6" fillId="0" borderId="0" xfId="0" applyNumberFormat="1" applyFont="1" applyFill="1" applyBorder="1" applyAlignment="1" applyProtection="1">
      <alignment vertical="center"/>
      <protection locked="0"/>
    </xf>
    <xf numFmtId="191" fontId="16" fillId="0" borderId="0" xfId="0" applyNumberFormat="1" applyFont="1" applyFill="1" applyBorder="1" applyAlignment="1" applyProtection="1">
      <alignment horizontal="right" vertical="center"/>
      <protection/>
    </xf>
    <xf numFmtId="191" fontId="10" fillId="0" borderId="0" xfId="0" applyNumberFormat="1" applyFont="1" applyAlignment="1" applyProtection="1">
      <alignment horizontal="right" vertical="center"/>
      <protection locked="0"/>
    </xf>
    <xf numFmtId="188" fontId="34" fillId="3" borderId="10" xfId="0" applyNumberFormat="1" applyFont="1" applyFill="1" applyBorder="1" applyAlignment="1" applyProtection="1">
      <alignment horizontal="right" vertical="center"/>
      <protection/>
    </xf>
    <xf numFmtId="188" fontId="10" fillId="0" borderId="0" xfId="0" applyNumberFormat="1" applyFont="1" applyBorder="1" applyAlignment="1" applyProtection="1">
      <alignment horizontal="right" vertical="center"/>
      <protection locked="0"/>
    </xf>
    <xf numFmtId="188" fontId="10" fillId="0" borderId="0" xfId="0" applyNumberFormat="1" applyFont="1" applyAlignment="1" applyProtection="1">
      <alignment horizontal="right" vertical="center"/>
      <protection locked="0"/>
    </xf>
    <xf numFmtId="188" fontId="6" fillId="0" borderId="0" xfId="0" applyNumberFormat="1" applyFont="1" applyFill="1" applyBorder="1" applyAlignment="1" applyProtection="1">
      <alignment horizontal="right" vertical="center"/>
      <protection locked="0"/>
    </xf>
    <xf numFmtId="188" fontId="20" fillId="0" borderId="8" xfId="0" applyNumberFormat="1" applyFont="1" applyFill="1" applyBorder="1" applyAlignment="1" applyProtection="1">
      <alignment horizontal="center" wrapText="1"/>
      <protection/>
    </xf>
    <xf numFmtId="193" fontId="6" fillId="0" borderId="0" xfId="0" applyNumberFormat="1" applyFont="1" applyFill="1" applyBorder="1" applyAlignment="1" applyProtection="1">
      <alignment vertical="center"/>
      <protection locked="0"/>
    </xf>
    <xf numFmtId="191" fontId="12" fillId="0" borderId="0" xfId="0" applyNumberFormat="1" applyFont="1" applyFill="1" applyBorder="1" applyAlignment="1" applyProtection="1">
      <alignment horizontal="right" vertical="center"/>
      <protection/>
    </xf>
    <xf numFmtId="188" fontId="12" fillId="0" borderId="0" xfId="0" applyNumberFormat="1" applyFont="1" applyFill="1" applyBorder="1" applyAlignment="1" applyProtection="1">
      <alignment horizontal="right" vertical="center"/>
      <protection locked="0"/>
    </xf>
    <xf numFmtId="188" fontId="13" fillId="0" borderId="0" xfId="0" applyNumberFormat="1" applyFont="1" applyBorder="1" applyAlignment="1" applyProtection="1">
      <alignment horizontal="right" vertical="center"/>
      <protection locked="0"/>
    </xf>
    <xf numFmtId="188" fontId="13" fillId="0" borderId="0" xfId="0" applyNumberFormat="1" applyFont="1" applyAlignment="1" applyProtection="1">
      <alignment horizontal="right" vertical="center"/>
      <protection locked="0"/>
    </xf>
    <xf numFmtId="0" fontId="15" fillId="0" borderId="0" xfId="0" applyFont="1" applyFill="1" applyBorder="1" applyAlignment="1">
      <alignment horizontal="center" vertical="center"/>
    </xf>
    <xf numFmtId="0" fontId="18"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right" vertical="center"/>
      <protection/>
    </xf>
    <xf numFmtId="193" fontId="9" fillId="0" borderId="5" xfId="15" applyNumberFormat="1" applyFont="1" applyFill="1" applyBorder="1" applyAlignment="1">
      <alignment vertical="center"/>
    </xf>
    <xf numFmtId="193" fontId="9" fillId="0" borderId="14" xfId="21" applyNumberFormat="1" applyFont="1" applyFill="1" applyBorder="1" applyAlignment="1" applyProtection="1">
      <alignment vertical="center"/>
      <protection/>
    </xf>
    <xf numFmtId="196" fontId="9" fillId="0" borderId="5" xfId="15" applyNumberFormat="1" applyFont="1" applyFill="1" applyBorder="1" applyAlignment="1" applyProtection="1">
      <alignment vertical="center"/>
      <protection locked="0"/>
    </xf>
    <xf numFmtId="196" fontId="9" fillId="0" borderId="5" xfId="21" applyNumberFormat="1" applyFont="1" applyFill="1" applyBorder="1" applyAlignment="1" applyProtection="1">
      <alignment vertical="center"/>
      <protection/>
    </xf>
    <xf numFmtId="196" fontId="9" fillId="0" borderId="5" xfId="15" applyNumberFormat="1" applyFont="1" applyFill="1" applyBorder="1" applyAlignment="1">
      <alignment vertical="center"/>
    </xf>
    <xf numFmtId="196" fontId="9" fillId="0" borderId="5" xfId="0" applyNumberFormat="1" applyFont="1" applyFill="1" applyBorder="1" applyAlignment="1">
      <alignment vertical="center"/>
    </xf>
    <xf numFmtId="196" fontId="9" fillId="0" borderId="5" xfId="0" applyNumberFormat="1" applyFont="1" applyFill="1" applyBorder="1" applyAlignment="1" applyProtection="1">
      <alignment vertical="center"/>
      <protection/>
    </xf>
    <xf numFmtId="196" fontId="9" fillId="0" borderId="16" xfId="21" applyNumberFormat="1" applyFont="1" applyFill="1" applyBorder="1" applyAlignment="1" applyProtection="1">
      <alignment vertical="center"/>
      <protection/>
    </xf>
    <xf numFmtId="190" fontId="9" fillId="0" borderId="14" xfId="0" applyNumberFormat="1" applyFont="1" applyFill="1" applyBorder="1" applyAlignment="1" applyProtection="1">
      <alignment horizontal="center" vertical="center"/>
      <protection locked="0"/>
    </xf>
    <xf numFmtId="196" fontId="9" fillId="0" borderId="14" xfId="15" applyNumberFormat="1" applyFont="1" applyFill="1" applyBorder="1" applyAlignment="1" applyProtection="1">
      <alignment vertical="center"/>
      <protection locked="0"/>
    </xf>
    <xf numFmtId="196" fontId="9" fillId="0" borderId="14" xfId="21" applyNumberFormat="1" applyFont="1" applyFill="1" applyBorder="1" applyAlignment="1" applyProtection="1">
      <alignment vertical="center"/>
      <protection/>
    </xf>
    <xf numFmtId="0" fontId="9" fillId="0" borderId="17" xfId="0" applyNumberFormat="1" applyFont="1" applyFill="1" applyBorder="1" applyAlignment="1">
      <alignment horizontal="left" vertical="center"/>
    </xf>
    <xf numFmtId="0" fontId="9" fillId="0" borderId="17" xfId="0" applyNumberFormat="1" applyFont="1" applyFill="1" applyBorder="1" applyAlignment="1" applyProtection="1">
      <alignment horizontal="left" vertical="center"/>
      <protection locked="0"/>
    </xf>
    <xf numFmtId="185" fontId="9" fillId="0" borderId="5" xfId="15" applyNumberFormat="1" applyFont="1" applyFill="1" applyBorder="1" applyAlignment="1" applyProtection="1">
      <alignment vertical="center"/>
      <protection locked="0"/>
    </xf>
    <xf numFmtId="185" fontId="9" fillId="0" borderId="5" xfId="15" applyNumberFormat="1" applyFont="1" applyFill="1" applyBorder="1" applyAlignment="1" applyProtection="1">
      <alignment vertical="center"/>
      <protection/>
    </xf>
    <xf numFmtId="196" fontId="9" fillId="0" borderId="5" xfId="15" applyNumberFormat="1" applyFont="1" applyFill="1" applyBorder="1" applyAlignment="1" applyProtection="1">
      <alignment vertical="center"/>
      <protection/>
    </xf>
    <xf numFmtId="185" fontId="9" fillId="0" borderId="5" xfId="0" applyNumberFormat="1" applyFont="1" applyFill="1" applyBorder="1" applyAlignment="1" applyProtection="1">
      <alignment vertical="center"/>
      <protection/>
    </xf>
    <xf numFmtId="193" fontId="9" fillId="0" borderId="5" xfId="0" applyNumberFormat="1" applyFont="1" applyFill="1" applyBorder="1" applyAlignment="1" applyProtection="1">
      <alignment vertical="center"/>
      <protection/>
    </xf>
    <xf numFmtId="185" fontId="9" fillId="0" borderId="5" xfId="15" applyNumberFormat="1" applyFont="1" applyFill="1" applyBorder="1" applyAlignment="1">
      <alignment vertical="center"/>
    </xf>
    <xf numFmtId="185" fontId="9" fillId="0" borderId="5" xfId="0" applyNumberFormat="1" applyFont="1" applyFill="1" applyBorder="1" applyAlignment="1">
      <alignment vertical="center"/>
    </xf>
    <xf numFmtId="185" fontId="9" fillId="0" borderId="14" xfId="15" applyNumberFormat="1" applyFont="1" applyFill="1" applyBorder="1" applyAlignment="1" applyProtection="1">
      <alignment vertical="center"/>
      <protection locked="0"/>
    </xf>
    <xf numFmtId="185" fontId="9" fillId="0" borderId="14" xfId="15" applyNumberFormat="1" applyFont="1" applyFill="1" applyBorder="1" applyAlignment="1" applyProtection="1">
      <alignment vertical="center"/>
      <protection/>
    </xf>
    <xf numFmtId="196" fontId="9" fillId="0" borderId="14" xfId="15" applyNumberFormat="1" applyFont="1" applyFill="1" applyBorder="1" applyAlignment="1" applyProtection="1">
      <alignment vertical="center"/>
      <protection/>
    </xf>
    <xf numFmtId="190" fontId="9" fillId="0" borderId="16" xfId="0" applyNumberFormat="1" applyFont="1" applyFill="1" applyBorder="1" applyAlignment="1" applyProtection="1">
      <alignment horizontal="center" vertical="center"/>
      <protection locked="0"/>
    </xf>
    <xf numFmtId="185" fontId="9" fillId="0" borderId="16" xfId="15" applyNumberFormat="1" applyFont="1" applyFill="1" applyBorder="1" applyAlignment="1" applyProtection="1">
      <alignment vertical="center"/>
      <protection locked="0"/>
    </xf>
    <xf numFmtId="196" fontId="9" fillId="0" borderId="16" xfId="15" applyNumberFormat="1" applyFont="1" applyFill="1" applyBorder="1" applyAlignment="1" applyProtection="1">
      <alignment vertical="center"/>
      <protection locked="0"/>
    </xf>
    <xf numFmtId="185" fontId="9" fillId="0" borderId="16" xfId="15" applyNumberFormat="1" applyFont="1" applyFill="1" applyBorder="1" applyAlignment="1" applyProtection="1">
      <alignment vertical="center"/>
      <protection/>
    </xf>
    <xf numFmtId="196" fontId="9" fillId="0" borderId="16" xfId="15" applyNumberFormat="1" applyFont="1" applyFill="1" applyBorder="1" applyAlignment="1" applyProtection="1">
      <alignment vertical="center"/>
      <protection/>
    </xf>
    <xf numFmtId="193" fontId="9" fillId="0" borderId="18" xfId="21" applyNumberFormat="1" applyFont="1" applyFill="1" applyBorder="1" applyAlignment="1" applyProtection="1">
      <alignment vertical="center"/>
      <protection/>
    </xf>
    <xf numFmtId="196" fontId="9" fillId="0" borderId="14" xfId="0" applyNumberFormat="1" applyFont="1" applyFill="1" applyBorder="1" applyAlignment="1">
      <alignment vertical="center"/>
    </xf>
    <xf numFmtId="0" fontId="20" fillId="0" borderId="19" xfId="0" applyFont="1" applyFill="1" applyBorder="1" applyAlignment="1" applyProtection="1">
      <alignment horizontal="center" vertical="center" wrapText="1"/>
      <protection/>
    </xf>
    <xf numFmtId="0" fontId="20" fillId="0" borderId="8" xfId="0" applyFont="1" applyFill="1" applyBorder="1" applyAlignment="1" applyProtection="1">
      <alignment horizontal="center" vertical="center"/>
      <protection/>
    </xf>
    <xf numFmtId="185" fontId="20" fillId="0" borderId="19" xfId="0" applyNumberFormat="1" applyFont="1" applyFill="1" applyBorder="1" applyAlignment="1" applyProtection="1">
      <alignment horizontal="center" vertical="center" wrapText="1"/>
      <protection/>
    </xf>
    <xf numFmtId="193" fontId="20" fillId="0" borderId="19" xfId="0" applyNumberFormat="1" applyFont="1" applyFill="1" applyBorder="1" applyAlignment="1" applyProtection="1">
      <alignment horizontal="center" vertical="center" wrapText="1"/>
      <protection/>
    </xf>
    <xf numFmtId="0" fontId="0" fillId="0" borderId="0" xfId="0" applyAlignment="1">
      <alignment/>
    </xf>
    <xf numFmtId="0" fontId="20" fillId="0" borderId="8" xfId="0" applyFont="1" applyFill="1" applyBorder="1" applyAlignment="1" applyProtection="1">
      <alignment horizontal="center" vertical="center" wrapText="1"/>
      <protection/>
    </xf>
    <xf numFmtId="193" fontId="20" fillId="0" borderId="20" xfId="0" applyNumberFormat="1" applyFont="1" applyFill="1" applyBorder="1" applyAlignment="1" applyProtection="1">
      <alignment horizontal="center" vertical="center" wrapText="1"/>
      <protection/>
    </xf>
    <xf numFmtId="43" fontId="20" fillId="0" borderId="19" xfId="15" applyFont="1" applyFill="1" applyBorder="1" applyAlignment="1" applyProtection="1">
      <alignment horizontal="center" vertical="center"/>
      <protection/>
    </xf>
    <xf numFmtId="43" fontId="20" fillId="0" borderId="8" xfId="15" applyFont="1" applyFill="1" applyBorder="1" applyAlignment="1" applyProtection="1">
      <alignment horizontal="center" vertical="center"/>
      <protection/>
    </xf>
    <xf numFmtId="190" fontId="20" fillId="0" borderId="19" xfId="0" applyNumberFormat="1" applyFont="1" applyFill="1" applyBorder="1" applyAlignment="1" applyProtection="1">
      <alignment horizontal="center" vertical="center" wrapText="1"/>
      <protection/>
    </xf>
    <xf numFmtId="190" fontId="20" fillId="0" borderId="8"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19" fillId="0" borderId="0" xfId="0" applyFont="1" applyAlignment="1">
      <alignment horizontal="right" vertical="center" wrapText="1"/>
    </xf>
    <xf numFmtId="0" fontId="34" fillId="3" borderId="21" xfId="0" applyFont="1" applyFill="1" applyBorder="1" applyAlignment="1">
      <alignment horizontal="center" vertical="center"/>
    </xf>
    <xf numFmtId="0" fontId="35" fillId="0" borderId="22" xfId="0" applyFont="1" applyBorder="1" applyAlignment="1">
      <alignment horizontal="center" vertical="center"/>
    </xf>
    <xf numFmtId="0" fontId="14" fillId="0" borderId="0" xfId="0" applyFont="1" applyBorder="1" applyAlignment="1" applyProtection="1">
      <alignment horizontal="right" vertical="center" wrapText="1"/>
      <protection locked="0"/>
    </xf>
    <xf numFmtId="193" fontId="11" fillId="0" borderId="0" xfId="0" applyNumberFormat="1" applyFont="1" applyBorder="1" applyAlignment="1" applyProtection="1">
      <alignment horizontal="righ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lignment horizontal="left" vertical="center"/>
    </xf>
    <xf numFmtId="0" fontId="34" fillId="3" borderId="3" xfId="0" applyFont="1" applyFill="1" applyBorder="1" applyAlignment="1">
      <alignment horizontal="center" vertical="center"/>
    </xf>
    <xf numFmtId="0" fontId="35" fillId="0" borderId="23" xfId="0" applyFont="1" applyBorder="1" applyAlignment="1">
      <alignment horizontal="center" vertical="center"/>
    </xf>
    <xf numFmtId="0" fontId="34" fillId="3" borderId="5" xfId="0" applyFont="1" applyFill="1" applyBorder="1" applyAlignment="1">
      <alignment horizontal="right" vertical="center"/>
    </xf>
    <xf numFmtId="0" fontId="35" fillId="0" borderId="5" xfId="0" applyFont="1" applyBorder="1" applyAlignment="1">
      <alignment horizontal="right" vertical="center"/>
    </xf>
    <xf numFmtId="0" fontId="36" fillId="3" borderId="0" xfId="0" applyFont="1" applyFill="1" applyBorder="1" applyAlignment="1" applyProtection="1">
      <alignment horizontal="center" vertical="center"/>
      <protection/>
    </xf>
    <xf numFmtId="0" fontId="9" fillId="0" borderId="5" xfId="0" applyNumberFormat="1" applyFont="1" applyFill="1" applyBorder="1" applyAlignment="1" applyProtection="1">
      <alignment horizontal="left" vertical="center"/>
      <protection/>
    </xf>
    <xf numFmtId="0" fontId="9" fillId="0" borderId="5" xfId="0" applyNumberFormat="1" applyFont="1" applyFill="1" applyBorder="1" applyAlignment="1" applyProtection="1">
      <alignment horizontal="center" vertical="center"/>
      <protection/>
    </xf>
    <xf numFmtId="0" fontId="9" fillId="0" borderId="24" xfId="0" applyNumberFormat="1" applyFont="1" applyFill="1" applyBorder="1" applyAlignment="1" applyProtection="1">
      <alignment horizontal="left" vertical="center"/>
      <protection locked="0"/>
    </xf>
    <xf numFmtId="0" fontId="9" fillId="0" borderId="14" xfId="0" applyNumberFormat="1" applyFont="1" applyFill="1" applyBorder="1" applyAlignment="1" applyProtection="1">
      <alignment horizontal="left" vertical="center"/>
      <protection locked="0"/>
    </xf>
    <xf numFmtId="0" fontId="9" fillId="0" borderId="14" xfId="0" applyNumberFormat="1" applyFont="1" applyFill="1" applyBorder="1" applyAlignment="1" applyProtection="1">
      <alignment horizontal="center" vertical="center"/>
      <protection locked="0"/>
    </xf>
    <xf numFmtId="193" fontId="9" fillId="0" borderId="25" xfId="15" applyNumberFormat="1" applyFont="1" applyFill="1" applyBorder="1" applyAlignment="1">
      <alignment vertical="center"/>
    </xf>
    <xf numFmtId="0" fontId="9" fillId="0" borderId="17" xfId="0" applyNumberFormat="1" applyFont="1" applyFill="1" applyBorder="1" applyAlignment="1" applyProtection="1">
      <alignment horizontal="left" vertical="center"/>
      <protection/>
    </xf>
    <xf numFmtId="0" fontId="9" fillId="0" borderId="26" xfId="0" applyNumberFormat="1" applyFont="1" applyFill="1" applyBorder="1" applyAlignment="1">
      <alignment horizontal="left" vertical="center"/>
    </xf>
    <xf numFmtId="0" fontId="9" fillId="0" borderId="12" xfId="0" applyNumberFormat="1" applyFont="1" applyFill="1" applyBorder="1" applyAlignment="1">
      <alignment horizontal="left" vertical="center"/>
    </xf>
    <xf numFmtId="0" fontId="9" fillId="0" borderId="12" xfId="0" applyNumberFormat="1" applyFont="1" applyFill="1" applyBorder="1" applyAlignment="1">
      <alignment horizontal="center" vertical="center"/>
    </xf>
    <xf numFmtId="185" fontId="9" fillId="0" borderId="12" xfId="15" applyNumberFormat="1" applyFont="1" applyFill="1" applyBorder="1" applyAlignment="1">
      <alignment vertical="center"/>
    </xf>
    <xf numFmtId="196" fontId="9" fillId="0" borderId="12" xfId="15" applyNumberFormat="1" applyFont="1" applyFill="1" applyBorder="1" applyAlignment="1">
      <alignment vertical="center"/>
    </xf>
    <xf numFmtId="193" fontId="9" fillId="0" borderId="12" xfId="15" applyNumberFormat="1" applyFont="1" applyFill="1" applyBorder="1" applyAlignment="1">
      <alignment vertical="center"/>
    </xf>
    <xf numFmtId="193" fontId="9" fillId="0" borderId="27" xfId="15" applyNumberFormat="1" applyFont="1" applyFill="1" applyBorder="1" applyAlignment="1">
      <alignment vertical="center"/>
    </xf>
    <xf numFmtId="0" fontId="9" fillId="0" borderId="28" xfId="0"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left" vertical="center"/>
      <protection locked="0"/>
    </xf>
    <xf numFmtId="0" fontId="9" fillId="0" borderId="6" xfId="0" applyNumberFormat="1" applyFont="1" applyFill="1" applyBorder="1" applyAlignment="1" applyProtection="1">
      <alignment horizontal="center" vertical="center"/>
      <protection locked="0"/>
    </xf>
    <xf numFmtId="185" fontId="9" fillId="0" borderId="6" xfId="15" applyNumberFormat="1" applyFont="1" applyFill="1" applyBorder="1" applyAlignment="1" applyProtection="1">
      <alignment vertical="center"/>
      <protection locked="0"/>
    </xf>
    <xf numFmtId="196" fontId="9" fillId="0" borderId="6" xfId="15" applyNumberFormat="1" applyFont="1" applyFill="1" applyBorder="1" applyAlignment="1" applyProtection="1">
      <alignment vertical="center"/>
      <protection locked="0"/>
    </xf>
    <xf numFmtId="185" fontId="9" fillId="0" borderId="6" xfId="15" applyNumberFormat="1" applyFont="1" applyFill="1" applyBorder="1" applyAlignment="1" applyProtection="1">
      <alignment vertical="center"/>
      <protection/>
    </xf>
    <xf numFmtId="196" fontId="9" fillId="0" borderId="6" xfId="15" applyNumberFormat="1" applyFont="1" applyFill="1" applyBorder="1" applyAlignment="1" applyProtection="1">
      <alignment vertical="center"/>
      <protection/>
    </xf>
    <xf numFmtId="196" fontId="9" fillId="0" borderId="6" xfId="21" applyNumberFormat="1" applyFont="1" applyFill="1" applyBorder="1" applyAlignment="1" applyProtection="1">
      <alignment vertical="center"/>
      <protection/>
    </xf>
    <xf numFmtId="193" fontId="9" fillId="0" borderId="6" xfId="21" applyNumberFormat="1" applyFont="1" applyFill="1" applyBorder="1" applyAlignment="1" applyProtection="1">
      <alignment vertical="center"/>
      <protection/>
    </xf>
    <xf numFmtId="193" fontId="9" fillId="0" borderId="29" xfId="21" applyNumberFormat="1" applyFont="1" applyFill="1" applyBorder="1" applyAlignment="1" applyProtection="1">
      <alignment vertical="center"/>
      <protection/>
    </xf>
    <xf numFmtId="0" fontId="9" fillId="0" borderId="30"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left" vertical="center"/>
      <protection locked="0"/>
    </xf>
    <xf numFmtId="0" fontId="9" fillId="0" borderId="16" xfId="0" applyNumberFormat="1" applyFont="1" applyFill="1" applyBorder="1" applyAlignment="1" applyProtection="1">
      <alignment horizontal="center" vertical="center"/>
      <protection locked="0"/>
    </xf>
    <xf numFmtId="0" fontId="9" fillId="2" borderId="5" xfId="0" applyNumberFormat="1" applyFont="1" applyFill="1" applyBorder="1" applyAlignment="1">
      <alignment horizontal="center" vertical="center"/>
    </xf>
    <xf numFmtId="0" fontId="9" fillId="2" borderId="5" xfId="0" applyNumberFormat="1" applyFont="1" applyFill="1" applyBorder="1" applyAlignment="1" applyProtection="1">
      <alignment horizontal="center" vertical="center"/>
      <protection locked="0"/>
    </xf>
    <xf numFmtId="0" fontId="9" fillId="2" borderId="5" xfId="0" applyNumberFormat="1" applyFont="1" applyFill="1" applyBorder="1" applyAlignment="1" applyProtection="1">
      <alignment horizontal="center" vertical="center"/>
      <protection/>
    </xf>
    <xf numFmtId="0" fontId="37" fillId="3" borderId="0" xfId="0" applyFont="1" applyFill="1" applyBorder="1" applyAlignment="1" applyProtection="1">
      <alignment horizontal="center" vertical="center"/>
      <protection/>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83261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2" name="TextBox 2"/>
        <xdr:cNvSpPr txBox="1">
          <a:spLocks noChangeArrowheads="1"/>
        </xdr:cNvSpPr>
      </xdr:nvSpPr>
      <xdr:spPr>
        <a:xfrm>
          <a:off x="15440025" y="0"/>
          <a:ext cx="28765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0</xdr:colOff>
      <xdr:row>0</xdr:row>
      <xdr:rowOff>1123950</xdr:rowOff>
    </xdr:to>
    <xdr:sp>
      <xdr:nvSpPr>
        <xdr:cNvPr id="3" name="TextBox 5"/>
        <xdr:cNvSpPr txBox="1">
          <a:spLocks noChangeArrowheads="1"/>
        </xdr:cNvSpPr>
      </xdr:nvSpPr>
      <xdr:spPr>
        <a:xfrm>
          <a:off x="19050" y="38100"/>
          <a:ext cx="18307050" cy="1085850"/>
        </a:xfrm>
        <a:prstGeom prst="rect">
          <a:avLst/>
        </a:prstGeom>
        <a:solidFill>
          <a:srgbClr val="006411"/>
        </a:solidFill>
        <a:ln w="38100" cmpd="dbl">
          <a:noFill/>
        </a:ln>
      </xdr:spPr>
      <xdr:txBody>
        <a:bodyPr vertOverflow="clip" wrap="square"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19</xdr:col>
      <xdr:colOff>514350</xdr:colOff>
      <xdr:row>0</xdr:row>
      <xdr:rowOff>476250</xdr:rowOff>
    </xdr:from>
    <xdr:to>
      <xdr:col>22</xdr:col>
      <xdr:colOff>314325</xdr:colOff>
      <xdr:row>0</xdr:row>
      <xdr:rowOff>1076325</xdr:rowOff>
    </xdr:to>
    <xdr:sp fLocksText="0">
      <xdr:nvSpPr>
        <xdr:cNvPr id="4" name="TextBox 6"/>
        <xdr:cNvSpPr txBox="1">
          <a:spLocks noChangeArrowheads="1"/>
        </xdr:cNvSpPr>
      </xdr:nvSpPr>
      <xdr:spPr>
        <a:xfrm>
          <a:off x="15821025" y="476250"/>
          <a:ext cx="2333625" cy="600075"/>
        </a:xfrm>
        <a:prstGeom prst="rect">
          <a:avLst/>
        </a:prstGeom>
        <a:solidFill>
          <a:srgbClr val="006411"/>
        </a:solidFill>
        <a:ln w="9525" cmpd="sng">
          <a:noFill/>
        </a:ln>
      </xdr:spPr>
      <xdr:txBody>
        <a:bodyPr vertOverflow="clip" wrap="square"/>
        <a:p>
          <a:pPr algn="r">
            <a:defRPr/>
          </a:pPr>
          <a:r>
            <a:rPr lang="en-US" cap="none" sz="2000" b="0" i="0" u="none" baseline="0">
              <a:solidFill>
                <a:srgbClr val="FFFFFF"/>
              </a:solidFill>
              <a:latin typeface="Impact"/>
              <a:ea typeface="Impact"/>
              <a:cs typeface="Impact"/>
            </a:rPr>
            <a:t>WEEKEND: 01
</a:t>
          </a:r>
          <a:r>
            <a:rPr lang="en-US" cap="none" sz="1600" b="0" i="0" u="none" baseline="0">
              <a:solidFill>
                <a:srgbClr val="FFFFFF"/>
              </a:solidFill>
              <a:latin typeface="Impact"/>
              <a:ea typeface="Impact"/>
              <a:cs typeface="Impact"/>
            </a:rPr>
            <a:t>29 - 31  DEC'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15347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476250</xdr:colOff>
      <xdr:row>0</xdr:row>
      <xdr:rowOff>0</xdr:rowOff>
    </xdr:to>
    <xdr:sp fLocksText="0">
      <xdr:nvSpPr>
        <xdr:cNvPr id="2" name="TextBox 2"/>
        <xdr:cNvSpPr txBox="1">
          <a:spLocks noChangeArrowheads="1"/>
        </xdr:cNvSpPr>
      </xdr:nvSpPr>
      <xdr:spPr>
        <a:xfrm>
          <a:off x="6772275" y="0"/>
          <a:ext cx="2581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23</xdr:col>
      <xdr:colOff>0</xdr:colOff>
      <xdr:row>0</xdr:row>
      <xdr:rowOff>0</xdr:rowOff>
    </xdr:to>
    <xdr:sp>
      <xdr:nvSpPr>
        <xdr:cNvPr id="3" name="TextBox 4"/>
        <xdr:cNvSpPr txBox="1">
          <a:spLocks noChangeArrowheads="1"/>
        </xdr:cNvSpPr>
      </xdr:nvSpPr>
      <xdr:spPr>
        <a:xfrm>
          <a:off x="0" y="0"/>
          <a:ext cx="88773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4" name="TextBox 5"/>
        <xdr:cNvSpPr txBox="1">
          <a:spLocks noChangeArrowheads="1"/>
        </xdr:cNvSpPr>
      </xdr:nvSpPr>
      <xdr:spPr>
        <a:xfrm>
          <a:off x="6638925" y="0"/>
          <a:ext cx="2200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962025</xdr:rowOff>
    </xdr:to>
    <xdr:sp>
      <xdr:nvSpPr>
        <xdr:cNvPr id="5" name="TextBox 6"/>
        <xdr:cNvSpPr txBox="1">
          <a:spLocks noChangeArrowheads="1"/>
        </xdr:cNvSpPr>
      </xdr:nvSpPr>
      <xdr:spPr>
        <a:xfrm>
          <a:off x="19050" y="38100"/>
          <a:ext cx="8867775" cy="923925"/>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409575</xdr:rowOff>
    </xdr:from>
    <xdr:to>
      <xdr:col>22</xdr:col>
      <xdr:colOff>390525</xdr:colOff>
      <xdr:row>0</xdr:row>
      <xdr:rowOff>904875</xdr:rowOff>
    </xdr:to>
    <xdr:sp fLocksText="0">
      <xdr:nvSpPr>
        <xdr:cNvPr id="6" name="TextBox 7"/>
        <xdr:cNvSpPr txBox="1">
          <a:spLocks noChangeArrowheads="1"/>
        </xdr:cNvSpPr>
      </xdr:nvSpPr>
      <xdr:spPr>
        <a:xfrm>
          <a:off x="6981825" y="409575"/>
          <a:ext cx="1771650" cy="49530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23</xdr:col>
      <xdr:colOff>0</xdr:colOff>
      <xdr:row>0</xdr:row>
      <xdr:rowOff>0</xdr:rowOff>
    </xdr:to>
    <xdr:sp>
      <xdr:nvSpPr>
        <xdr:cNvPr id="7" name="TextBox 8"/>
        <xdr:cNvSpPr txBox="1">
          <a:spLocks noChangeArrowheads="1"/>
        </xdr:cNvSpPr>
      </xdr:nvSpPr>
      <xdr:spPr>
        <a:xfrm>
          <a:off x="0" y="0"/>
          <a:ext cx="88773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476250</xdr:colOff>
      <xdr:row>0</xdr:row>
      <xdr:rowOff>0</xdr:rowOff>
    </xdr:to>
    <xdr:sp fLocksText="0">
      <xdr:nvSpPr>
        <xdr:cNvPr id="8" name="TextBox 9"/>
        <xdr:cNvSpPr txBox="1">
          <a:spLocks noChangeArrowheads="1"/>
        </xdr:cNvSpPr>
      </xdr:nvSpPr>
      <xdr:spPr>
        <a:xfrm>
          <a:off x="6638925" y="0"/>
          <a:ext cx="22002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38100</xdr:rowOff>
    </xdr:from>
    <xdr:to>
      <xdr:col>23</xdr:col>
      <xdr:colOff>9525</xdr:colOff>
      <xdr:row>0</xdr:row>
      <xdr:rowOff>1095375</xdr:rowOff>
    </xdr:to>
    <xdr:sp>
      <xdr:nvSpPr>
        <xdr:cNvPr id="9" name="TextBox 10"/>
        <xdr:cNvSpPr txBox="1">
          <a:spLocks noChangeArrowheads="1"/>
        </xdr:cNvSpPr>
      </xdr:nvSpPr>
      <xdr:spPr>
        <a:xfrm>
          <a:off x="19050" y="38100"/>
          <a:ext cx="8867775" cy="1057275"/>
        </a:xfrm>
        <a:prstGeom prst="rect">
          <a:avLst/>
        </a:prstGeom>
        <a:solidFill>
          <a:srgbClr val="006411"/>
        </a:solidFill>
        <a:ln w="38100" cmpd="dbl">
          <a:noFill/>
        </a:ln>
      </xdr:spPr>
      <xdr:txBody>
        <a:bodyPr vertOverflow="clip" wrap="square" anchor="ctr"/>
        <a:p>
          <a:pPr algn="ctr">
            <a:defRPr/>
          </a:pPr>
          <a:r>
            <a:rPr lang="en-US" cap="none" sz="3500" b="0" i="0" u="none" baseline="0">
              <a:solidFill>
                <a:srgbClr val="FFFFFF"/>
              </a:solidFill>
              <a:latin typeface="Impact"/>
              <a:ea typeface="Impact"/>
              <a:cs typeface="Impact"/>
            </a:rPr>
            <a:t>TÜRK</a:t>
          </a:r>
          <a:r>
            <a:rPr lang="en-US" cap="none" sz="3500" b="0" i="0" u="none" baseline="0">
              <a:solidFill>
                <a:srgbClr val="FFFFFF"/>
              </a:solidFill>
              <a:latin typeface="Arial"/>
              <a:ea typeface="Arial"/>
              <a:cs typeface="Arial"/>
            </a:rPr>
            <a:t>İ</a:t>
          </a:r>
          <a:r>
            <a:rPr lang="en-US" cap="none" sz="3500" b="0" i="0" u="none" baseline="0">
              <a:solidFill>
                <a:srgbClr val="FFFFFF"/>
              </a:solidFill>
              <a:latin typeface="Impact"/>
              <a:ea typeface="Impact"/>
              <a:cs typeface="Impact"/>
            </a:rPr>
            <a:t>YE'S WEEKLY MARKET DATA </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WEEKLY BOX OFFICE &amp; ADMISSION REPORT</a:t>
          </a:r>
        </a:p>
      </xdr:txBody>
    </xdr:sp>
    <xdr:clientData/>
  </xdr:twoCellAnchor>
  <xdr:twoCellAnchor>
    <xdr:from>
      <xdr:col>20</xdr:col>
      <xdr:colOff>885825</xdr:colOff>
      <xdr:row>0</xdr:row>
      <xdr:rowOff>476250</xdr:rowOff>
    </xdr:from>
    <xdr:to>
      <xdr:col>22</xdr:col>
      <xdr:colOff>409575</xdr:colOff>
      <xdr:row>0</xdr:row>
      <xdr:rowOff>1066800</xdr:rowOff>
    </xdr:to>
    <xdr:sp fLocksText="0">
      <xdr:nvSpPr>
        <xdr:cNvPr id="10" name="TextBox 11"/>
        <xdr:cNvSpPr txBox="1">
          <a:spLocks noChangeArrowheads="1"/>
        </xdr:cNvSpPr>
      </xdr:nvSpPr>
      <xdr:spPr>
        <a:xfrm>
          <a:off x="7524750" y="476250"/>
          <a:ext cx="1247775" cy="590550"/>
        </a:xfrm>
        <a:prstGeom prst="rect">
          <a:avLst/>
        </a:prstGeom>
        <a:solidFill>
          <a:srgbClr val="006411"/>
        </a:solidFill>
        <a:ln w="9525" cmpd="sng">
          <a:noFill/>
        </a:ln>
      </xdr:spPr>
      <xdr:txBody>
        <a:bodyPr vertOverflow="clip" wrap="square"/>
        <a:p>
          <a:pPr algn="r">
            <a:defRPr/>
          </a:pPr>
          <a:r>
            <a:rPr lang="en-US" cap="none" sz="1200" b="0" i="0" u="none" baseline="0">
              <a:solidFill>
                <a:srgbClr val="FFFFFF"/>
              </a:solidFill>
              <a:latin typeface="Impact"/>
              <a:ea typeface="Impact"/>
              <a:cs typeface="Impact"/>
            </a:rPr>
            <a:t>WEEKEND: 01</a:t>
          </a:r>
          <a:r>
            <a:rPr lang="en-US" cap="none" sz="2000" b="0" i="0" u="none" baseline="0">
              <a:solidFill>
                <a:srgbClr val="FFFFFF"/>
              </a:solidFill>
              <a:latin typeface="Impact"/>
              <a:ea typeface="Impact"/>
              <a:cs typeface="Impact"/>
            </a:rPr>
            <a:t>
</a:t>
          </a:r>
          <a:r>
            <a:rPr lang="en-US" cap="none" sz="1200" b="0" i="0" u="none" baseline="0">
              <a:solidFill>
                <a:srgbClr val="FFFFFF"/>
              </a:solidFill>
              <a:latin typeface="Impact"/>
              <a:ea typeface="Impact"/>
              <a:cs typeface="Impact"/>
            </a:rPr>
            <a:t>29 - 31 DEC'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60"/>
  <sheetViews>
    <sheetView tabSelected="1" zoomScale="45" zoomScaleNormal="45" workbookViewId="0" topLeftCell="A1">
      <selection activeCell="B3" sqref="B3:B4"/>
    </sheetView>
  </sheetViews>
  <sheetFormatPr defaultColWidth="9.140625" defaultRowHeight="12.75"/>
  <cols>
    <col min="1" max="1" width="3.00390625" style="31" customWidth="1"/>
    <col min="2" max="2" width="43.00390625" style="4" customWidth="1"/>
    <col min="3" max="3" width="9.8515625" style="120" bestFit="1" customWidth="1"/>
    <col min="4" max="4" width="13.8515625" style="3" customWidth="1"/>
    <col min="5" max="5" width="17.57421875" style="4" customWidth="1"/>
    <col min="6" max="6" width="7.28125" style="5" bestFit="1" customWidth="1"/>
    <col min="7" max="7" width="8.7109375" style="5" bestFit="1" customWidth="1"/>
    <col min="8" max="8" width="9.7109375" style="5" customWidth="1"/>
    <col min="9" max="9" width="11.57421875" style="153" bestFit="1" customWidth="1"/>
    <col min="10" max="10" width="7.8515625" style="163" bestFit="1" customWidth="1"/>
    <col min="11" max="11" width="12.7109375" style="153" bestFit="1" customWidth="1"/>
    <col min="12" max="12" width="9.00390625" style="163" bestFit="1" customWidth="1"/>
    <col min="13" max="13" width="11.57421875" style="153" bestFit="1" customWidth="1"/>
    <col min="14" max="14" width="9.00390625" style="163" bestFit="1" customWidth="1"/>
    <col min="15" max="15" width="15.57421875" style="157" bestFit="1" customWidth="1"/>
    <col min="16" max="16" width="9.57421875" style="170" bestFit="1" customWidth="1"/>
    <col min="17" max="17" width="9.7109375" style="163" bestFit="1" customWidth="1"/>
    <col min="18" max="18" width="7.28125" style="17" bestFit="1" customWidth="1"/>
    <col min="19" max="19" width="12.7109375" style="160" bestFit="1" customWidth="1"/>
    <col min="20" max="20" width="9.7109375" style="3" bestFit="1" customWidth="1"/>
    <col min="21" max="21" width="16.140625" style="153" bestFit="1" customWidth="1"/>
    <col min="22" max="22" width="12.140625" style="163" bestFit="1" customWidth="1"/>
    <col min="23" max="23" width="7.28125" style="17" bestFit="1" customWidth="1"/>
    <col min="24" max="24" width="39.8515625" style="1" customWidth="1"/>
    <col min="25" max="27" width="39.8515625" style="3" customWidth="1"/>
    <col min="28" max="28" width="2.28125" style="3" bestFit="1" customWidth="1"/>
    <col min="29" max="16384" width="39.8515625" style="3" customWidth="1"/>
  </cols>
  <sheetData>
    <row r="1" spans="1:23" s="10" customFormat="1" ht="95.25" customHeight="1">
      <c r="A1" s="29"/>
      <c r="B1" s="146"/>
      <c r="C1" s="27"/>
      <c r="D1" s="26"/>
      <c r="E1" s="26"/>
      <c r="F1" s="25"/>
      <c r="G1" s="25"/>
      <c r="H1" s="25"/>
      <c r="I1" s="24"/>
      <c r="J1" s="23"/>
      <c r="K1" s="154"/>
      <c r="L1" s="22"/>
      <c r="M1" s="20"/>
      <c r="N1" s="19"/>
      <c r="O1" s="167"/>
      <c r="P1" s="168"/>
      <c r="Q1" s="164"/>
      <c r="R1" s="166"/>
      <c r="S1" s="158"/>
      <c r="U1" s="158"/>
      <c r="V1" s="164"/>
      <c r="W1" s="166"/>
    </row>
    <row r="2" spans="1:23" s="2" customFormat="1" ht="27.75" thickBot="1">
      <c r="A2" s="228" t="s">
        <v>72</v>
      </c>
      <c r="B2" s="208"/>
      <c r="C2" s="208"/>
      <c r="D2" s="208"/>
      <c r="E2" s="208"/>
      <c r="F2" s="208"/>
      <c r="G2" s="208"/>
      <c r="H2" s="208"/>
      <c r="I2" s="208"/>
      <c r="J2" s="208"/>
      <c r="K2" s="208"/>
      <c r="L2" s="208"/>
      <c r="M2" s="208"/>
      <c r="N2" s="208"/>
      <c r="O2" s="208"/>
      <c r="P2" s="208"/>
      <c r="Q2" s="208"/>
      <c r="R2" s="208"/>
      <c r="S2" s="208"/>
      <c r="T2" s="208"/>
      <c r="U2" s="208"/>
      <c r="V2" s="208"/>
      <c r="W2" s="208"/>
    </row>
    <row r="3" spans="1:23" s="30" customFormat="1" ht="16.5" customHeight="1">
      <c r="A3" s="32"/>
      <c r="B3" s="211" t="s">
        <v>18</v>
      </c>
      <c r="C3" s="213" t="s">
        <v>30</v>
      </c>
      <c r="D3" s="204" t="s">
        <v>19</v>
      </c>
      <c r="E3" s="204" t="s">
        <v>45</v>
      </c>
      <c r="F3" s="204" t="s">
        <v>31</v>
      </c>
      <c r="G3" s="204" t="s">
        <v>32</v>
      </c>
      <c r="H3" s="204" t="s">
        <v>33</v>
      </c>
      <c r="I3" s="206" t="s">
        <v>20</v>
      </c>
      <c r="J3" s="206"/>
      <c r="K3" s="206" t="s">
        <v>21</v>
      </c>
      <c r="L3" s="206"/>
      <c r="M3" s="206" t="s">
        <v>22</v>
      </c>
      <c r="N3" s="206"/>
      <c r="O3" s="207" t="s">
        <v>34</v>
      </c>
      <c r="P3" s="207"/>
      <c r="Q3" s="207"/>
      <c r="R3" s="207"/>
      <c r="S3" s="206" t="s">
        <v>35</v>
      </c>
      <c r="T3" s="206"/>
      <c r="U3" s="207" t="s">
        <v>36</v>
      </c>
      <c r="V3" s="207"/>
      <c r="W3" s="210"/>
    </row>
    <row r="4" spans="1:23" s="30" customFormat="1" ht="37.5" customHeight="1" thickBot="1">
      <c r="A4" s="103"/>
      <c r="B4" s="212"/>
      <c r="C4" s="214"/>
      <c r="D4" s="205"/>
      <c r="E4" s="205"/>
      <c r="F4" s="209"/>
      <c r="G4" s="209"/>
      <c r="H4" s="209"/>
      <c r="I4" s="149" t="s">
        <v>29</v>
      </c>
      <c r="J4" s="110" t="s">
        <v>24</v>
      </c>
      <c r="K4" s="149" t="s">
        <v>29</v>
      </c>
      <c r="L4" s="110" t="s">
        <v>24</v>
      </c>
      <c r="M4" s="149" t="s">
        <v>29</v>
      </c>
      <c r="N4" s="110" t="s">
        <v>24</v>
      </c>
      <c r="O4" s="155" t="s">
        <v>29</v>
      </c>
      <c r="P4" s="165" t="s">
        <v>24</v>
      </c>
      <c r="Q4" s="165" t="s">
        <v>37</v>
      </c>
      <c r="R4" s="108" t="s">
        <v>38</v>
      </c>
      <c r="S4" s="149" t="s">
        <v>29</v>
      </c>
      <c r="T4" s="105" t="s">
        <v>23</v>
      </c>
      <c r="U4" s="149" t="s">
        <v>29</v>
      </c>
      <c r="V4" s="110" t="s">
        <v>24</v>
      </c>
      <c r="W4" s="111" t="s">
        <v>38</v>
      </c>
    </row>
    <row r="5" spans="1:23" s="30" customFormat="1" ht="15">
      <c r="A5" s="54">
        <v>1</v>
      </c>
      <c r="B5" s="231" t="s">
        <v>131</v>
      </c>
      <c r="C5" s="182">
        <v>39073</v>
      </c>
      <c r="D5" s="232" t="s">
        <v>6</v>
      </c>
      <c r="E5" s="232" t="s">
        <v>111</v>
      </c>
      <c r="F5" s="233">
        <v>112</v>
      </c>
      <c r="G5" s="233">
        <v>112</v>
      </c>
      <c r="H5" s="233">
        <v>2</v>
      </c>
      <c r="I5" s="194">
        <v>47628.5</v>
      </c>
      <c r="J5" s="183">
        <v>6379</v>
      </c>
      <c r="K5" s="194">
        <v>79857.5</v>
      </c>
      <c r="L5" s="183">
        <v>10041</v>
      </c>
      <c r="M5" s="194">
        <v>80081</v>
      </c>
      <c r="N5" s="183">
        <v>10679</v>
      </c>
      <c r="O5" s="195">
        <f>I5+K5+M5</f>
        <v>207567</v>
      </c>
      <c r="P5" s="196">
        <f>J5+L5+N5</f>
        <v>27099</v>
      </c>
      <c r="Q5" s="184">
        <f>IF(O5&lt;&gt;0,P5/G5,"")</f>
        <v>241.95535714285714</v>
      </c>
      <c r="R5" s="175">
        <f>IF(O5&lt;&gt;0,O5/P5,"")</f>
        <v>7.659581534373962</v>
      </c>
      <c r="S5" s="194">
        <v>423857</v>
      </c>
      <c r="T5" s="139">
        <f>IF(S5&lt;&gt;0,-(S5-O5)/S5,"")</f>
        <v>-0.5102900270610135</v>
      </c>
      <c r="U5" s="195">
        <f>789768+207567</f>
        <v>997335</v>
      </c>
      <c r="V5" s="203">
        <f>106210+27099</f>
        <v>133309</v>
      </c>
      <c r="W5" s="234">
        <f>+U5/V5</f>
        <v>7.481377851457891</v>
      </c>
    </row>
    <row r="6" spans="1:23" s="30" customFormat="1" ht="15">
      <c r="A6" s="54">
        <v>2</v>
      </c>
      <c r="B6" s="185" t="s">
        <v>132</v>
      </c>
      <c r="C6" s="69">
        <v>39073</v>
      </c>
      <c r="D6" s="115" t="s">
        <v>27</v>
      </c>
      <c r="E6" s="115" t="s">
        <v>44</v>
      </c>
      <c r="F6" s="79">
        <v>56</v>
      </c>
      <c r="G6" s="79">
        <v>57</v>
      </c>
      <c r="H6" s="256">
        <v>1</v>
      </c>
      <c r="I6" s="192">
        <v>68222</v>
      </c>
      <c r="J6" s="178">
        <v>6980</v>
      </c>
      <c r="K6" s="192">
        <v>111481</v>
      </c>
      <c r="L6" s="178">
        <v>10769</v>
      </c>
      <c r="M6" s="192">
        <v>26382</v>
      </c>
      <c r="N6" s="178">
        <v>2872</v>
      </c>
      <c r="O6" s="192">
        <f>+M6+K6+I6</f>
        <v>206085</v>
      </c>
      <c r="P6" s="178">
        <f>+N6+L6+J6</f>
        <v>20621</v>
      </c>
      <c r="Q6" s="178">
        <f>+P6/G6</f>
        <v>361.7719298245614</v>
      </c>
      <c r="R6" s="174">
        <f>+O6/P6</f>
        <v>9.993938218321128</v>
      </c>
      <c r="S6" s="192">
        <v>85406</v>
      </c>
      <c r="T6" s="67">
        <f>IF(S6&lt;&gt;0,-(S6-O6)/S6,"")</f>
        <v>1.413003770226916</v>
      </c>
      <c r="U6" s="192">
        <v>291491</v>
      </c>
      <c r="V6" s="178">
        <v>28287</v>
      </c>
      <c r="W6" s="141">
        <f>+U6/V6</f>
        <v>10.304768975147594</v>
      </c>
    </row>
    <row r="7" spans="1:24" s="6" customFormat="1" ht="15.75" customHeight="1">
      <c r="A7" s="55">
        <v>3</v>
      </c>
      <c r="B7" s="253" t="s">
        <v>133</v>
      </c>
      <c r="C7" s="197">
        <v>39066</v>
      </c>
      <c r="D7" s="254" t="s">
        <v>25</v>
      </c>
      <c r="E7" s="254" t="s">
        <v>119</v>
      </c>
      <c r="F7" s="255">
        <v>183</v>
      </c>
      <c r="G7" s="255">
        <v>187</v>
      </c>
      <c r="H7" s="255">
        <v>3</v>
      </c>
      <c r="I7" s="198">
        <v>35337</v>
      </c>
      <c r="J7" s="199">
        <v>5071</v>
      </c>
      <c r="K7" s="198">
        <v>69593</v>
      </c>
      <c r="L7" s="199">
        <v>9422</v>
      </c>
      <c r="M7" s="198">
        <v>91609</v>
      </c>
      <c r="N7" s="199">
        <v>13487</v>
      </c>
      <c r="O7" s="200">
        <f>+I7+K7+M7</f>
        <v>196539</v>
      </c>
      <c r="P7" s="201">
        <f>+J7+L7+N7</f>
        <v>27980</v>
      </c>
      <c r="Q7" s="181">
        <f>IF(O7&lt;&gt;0,P7/G7,"")</f>
        <v>149.62566844919786</v>
      </c>
      <c r="R7" s="144">
        <f>IF(O7&lt;&gt;0,O7/P7,"")</f>
        <v>7.024267333809864</v>
      </c>
      <c r="S7" s="198">
        <v>396265</v>
      </c>
      <c r="T7" s="145">
        <f>IF(S7&lt;&gt;0,-(S7-O7)/S7,"")</f>
        <v>-0.5040212988782758</v>
      </c>
      <c r="U7" s="198">
        <v>1950348</v>
      </c>
      <c r="V7" s="199">
        <v>279701</v>
      </c>
      <c r="W7" s="202">
        <f>U7/V7</f>
        <v>6.972974712282044</v>
      </c>
      <c r="X7" s="7"/>
    </row>
    <row r="8" spans="1:24" s="6" customFormat="1" ht="15.75" customHeight="1">
      <c r="A8" s="173">
        <v>4</v>
      </c>
      <c r="B8" s="243" t="s">
        <v>124</v>
      </c>
      <c r="C8" s="96">
        <v>39073</v>
      </c>
      <c r="D8" s="244" t="s">
        <v>25</v>
      </c>
      <c r="E8" s="244" t="s">
        <v>26</v>
      </c>
      <c r="F8" s="245">
        <v>60</v>
      </c>
      <c r="G8" s="245">
        <v>60</v>
      </c>
      <c r="H8" s="245">
        <v>2</v>
      </c>
      <c r="I8" s="246">
        <v>59196</v>
      </c>
      <c r="J8" s="247">
        <v>6280</v>
      </c>
      <c r="K8" s="246">
        <v>100025</v>
      </c>
      <c r="L8" s="247">
        <v>9984</v>
      </c>
      <c r="M8" s="246">
        <v>22182</v>
      </c>
      <c r="N8" s="247">
        <v>2503</v>
      </c>
      <c r="O8" s="248">
        <f>+I8+K8+M8</f>
        <v>181403</v>
      </c>
      <c r="P8" s="249">
        <f>+J8+L8+N8</f>
        <v>18767</v>
      </c>
      <c r="Q8" s="250">
        <f>IF(O8&lt;&gt;0,P8/G8,"")</f>
        <v>312.78333333333336</v>
      </c>
      <c r="R8" s="251">
        <f>IF(O8&lt;&gt;0,O8/P8,"")</f>
        <v>9.666062769755422</v>
      </c>
      <c r="S8" s="246">
        <v>401457</v>
      </c>
      <c r="T8" s="89">
        <f aca="true" t="shared" si="0" ref="T8:T27">IF(S8&lt;&gt;0,-(S8-O8)/S8,"")</f>
        <v>-0.5481384058566671</v>
      </c>
      <c r="U8" s="246">
        <v>880482</v>
      </c>
      <c r="V8" s="247">
        <v>96804</v>
      </c>
      <c r="W8" s="252">
        <f>U8/V8</f>
        <v>9.095512582124705</v>
      </c>
      <c r="X8" s="7"/>
    </row>
    <row r="9" spans="1:24" s="6" customFormat="1" ht="15.75" customHeight="1">
      <c r="A9" s="53">
        <v>5</v>
      </c>
      <c r="B9" s="186" t="s">
        <v>125</v>
      </c>
      <c r="C9" s="69">
        <v>39087</v>
      </c>
      <c r="D9" s="116" t="s">
        <v>25</v>
      </c>
      <c r="E9" s="116" t="s">
        <v>43</v>
      </c>
      <c r="F9" s="83">
        <v>80</v>
      </c>
      <c r="G9" s="83">
        <v>84</v>
      </c>
      <c r="H9" s="257">
        <v>1</v>
      </c>
      <c r="I9" s="187">
        <v>26612</v>
      </c>
      <c r="J9" s="176">
        <v>3189</v>
      </c>
      <c r="K9" s="187">
        <v>83573</v>
      </c>
      <c r="L9" s="176">
        <v>9156</v>
      </c>
      <c r="M9" s="187">
        <v>39816</v>
      </c>
      <c r="N9" s="176">
        <v>4612</v>
      </c>
      <c r="O9" s="188">
        <f>+I9+K9+M9</f>
        <v>150001</v>
      </c>
      <c r="P9" s="189">
        <f>+J9+L9+N9</f>
        <v>16957</v>
      </c>
      <c r="Q9" s="177">
        <f>IF(O9&lt;&gt;0,P9/G9,"")</f>
        <v>201.86904761904762</v>
      </c>
      <c r="R9" s="138">
        <f>IF(O9&lt;&gt;0,O9/P9,"")</f>
        <v>8.84596331898331</v>
      </c>
      <c r="S9" s="187"/>
      <c r="T9" s="67"/>
      <c r="U9" s="187">
        <v>151368</v>
      </c>
      <c r="V9" s="176">
        <v>17073</v>
      </c>
      <c r="W9" s="140">
        <f>U9/V9</f>
        <v>8.865928659286594</v>
      </c>
      <c r="X9" s="7"/>
    </row>
    <row r="10" spans="1:25" s="9" customFormat="1" ht="15.75" customHeight="1">
      <c r="A10" s="54">
        <v>6</v>
      </c>
      <c r="B10" s="186" t="s">
        <v>134</v>
      </c>
      <c r="C10" s="69">
        <v>39080</v>
      </c>
      <c r="D10" s="229" t="s">
        <v>100</v>
      </c>
      <c r="E10" s="229" t="s">
        <v>101</v>
      </c>
      <c r="F10" s="230">
        <v>97</v>
      </c>
      <c r="G10" s="230">
        <v>99</v>
      </c>
      <c r="H10" s="258">
        <v>1</v>
      </c>
      <c r="I10" s="190">
        <v>40502.5</v>
      </c>
      <c r="J10" s="180">
        <v>5067</v>
      </c>
      <c r="K10" s="190">
        <v>71143.5</v>
      </c>
      <c r="L10" s="180">
        <v>8212</v>
      </c>
      <c r="M10" s="190">
        <v>37191</v>
      </c>
      <c r="N10" s="180">
        <v>4646</v>
      </c>
      <c r="O10" s="190">
        <f>I10+K10+M10</f>
        <v>148837</v>
      </c>
      <c r="P10" s="180">
        <f>J10+L10+N10</f>
        <v>17925</v>
      </c>
      <c r="Q10" s="177">
        <f>IF(O10&lt;&gt;0,P10/G10,"")</f>
        <v>181.06060606060606</v>
      </c>
      <c r="R10" s="191">
        <f>+O10/P10</f>
        <v>8.303319386331939</v>
      </c>
      <c r="S10" s="190"/>
      <c r="T10" s="67">
        <f t="shared" si="0"/>
      </c>
      <c r="U10" s="190">
        <v>148653</v>
      </c>
      <c r="V10" s="180">
        <v>17926</v>
      </c>
      <c r="W10" s="142">
        <f>U10/V10</f>
        <v>8.292591766149727</v>
      </c>
      <c r="Y10" s="8"/>
    </row>
    <row r="11" spans="1:24" s="10" customFormat="1" ht="15.75" customHeight="1">
      <c r="A11" s="53">
        <v>7</v>
      </c>
      <c r="B11" s="185" t="s">
        <v>135</v>
      </c>
      <c r="C11" s="59">
        <v>39073</v>
      </c>
      <c r="D11" s="115" t="s">
        <v>110</v>
      </c>
      <c r="E11" s="115" t="s">
        <v>110</v>
      </c>
      <c r="F11" s="79">
        <v>186</v>
      </c>
      <c r="G11" s="79">
        <v>186</v>
      </c>
      <c r="H11" s="79">
        <v>2</v>
      </c>
      <c r="I11" s="192">
        <v>31777</v>
      </c>
      <c r="J11" s="178">
        <v>4477</v>
      </c>
      <c r="K11" s="192">
        <v>49958</v>
      </c>
      <c r="L11" s="178">
        <v>6381</v>
      </c>
      <c r="M11" s="192">
        <v>33410</v>
      </c>
      <c r="N11" s="178">
        <v>4776</v>
      </c>
      <c r="O11" s="192">
        <f>I11+K11+M11</f>
        <v>115145</v>
      </c>
      <c r="P11" s="178">
        <f>J11+L11+N11</f>
        <v>15634</v>
      </c>
      <c r="Q11" s="177">
        <f>IF(O11&lt;&gt;0,P11/G11,"")</f>
        <v>84.05376344086021</v>
      </c>
      <c r="R11" s="138">
        <f>IF(O11&lt;&gt;0,O11/P11,"")</f>
        <v>7.36503773826276</v>
      </c>
      <c r="S11" s="192">
        <v>354838</v>
      </c>
      <c r="T11" s="67">
        <f t="shared" si="0"/>
        <v>-0.6754998055450656</v>
      </c>
      <c r="U11" s="193">
        <v>700180</v>
      </c>
      <c r="V11" s="179">
        <v>102187</v>
      </c>
      <c r="W11" s="141">
        <f>+U11/V11</f>
        <v>6.8519478994392635</v>
      </c>
      <c r="X11" s="8"/>
    </row>
    <row r="12" spans="1:24" s="10" customFormat="1" ht="15.75" customHeight="1">
      <c r="A12" s="54">
        <v>8</v>
      </c>
      <c r="B12" s="185" t="s">
        <v>136</v>
      </c>
      <c r="C12" s="59">
        <v>39080</v>
      </c>
      <c r="D12" s="115" t="s">
        <v>110</v>
      </c>
      <c r="E12" s="115" t="s">
        <v>41</v>
      </c>
      <c r="F12" s="79">
        <v>51</v>
      </c>
      <c r="G12" s="79">
        <v>51</v>
      </c>
      <c r="H12" s="256">
        <v>1</v>
      </c>
      <c r="I12" s="192">
        <v>28553</v>
      </c>
      <c r="J12" s="178">
        <v>3394</v>
      </c>
      <c r="K12" s="192">
        <v>53120</v>
      </c>
      <c r="L12" s="178">
        <v>6162</v>
      </c>
      <c r="M12" s="192">
        <v>19936.5</v>
      </c>
      <c r="N12" s="178">
        <v>2459</v>
      </c>
      <c r="O12" s="192">
        <f>I12+K12+M12</f>
        <v>101609.5</v>
      </c>
      <c r="P12" s="178">
        <f>J12+L12+N12</f>
        <v>12015</v>
      </c>
      <c r="Q12" s="177">
        <f>IF(O12&lt;&gt;0,P12/G12,"")</f>
        <v>235.58823529411765</v>
      </c>
      <c r="R12" s="138">
        <f>IF(O12&lt;&gt;0,O12/P12,"")</f>
        <v>8.456887224302955</v>
      </c>
      <c r="S12" s="192"/>
      <c r="T12" s="67">
        <f t="shared" si="0"/>
      </c>
      <c r="U12" s="192">
        <v>101609.5</v>
      </c>
      <c r="V12" s="178">
        <v>12015</v>
      </c>
      <c r="W12" s="141">
        <f>+U12/V12</f>
        <v>8.456887224302955</v>
      </c>
      <c r="X12" s="12"/>
    </row>
    <row r="13" spans="1:24" s="10" customFormat="1" ht="15.75" customHeight="1">
      <c r="A13" s="53">
        <v>9</v>
      </c>
      <c r="B13" s="185" t="s">
        <v>120</v>
      </c>
      <c r="C13" s="69" t="s">
        <v>127</v>
      </c>
      <c r="D13" s="115" t="s">
        <v>27</v>
      </c>
      <c r="E13" s="115" t="s">
        <v>80</v>
      </c>
      <c r="F13" s="79">
        <v>91</v>
      </c>
      <c r="G13" s="79">
        <v>91</v>
      </c>
      <c r="H13" s="79">
        <v>3</v>
      </c>
      <c r="I13" s="192">
        <v>20933</v>
      </c>
      <c r="J13" s="178">
        <v>2954</v>
      </c>
      <c r="K13" s="192">
        <v>47442</v>
      </c>
      <c r="L13" s="178">
        <v>5675</v>
      </c>
      <c r="M13" s="192">
        <v>27244</v>
      </c>
      <c r="N13" s="178">
        <v>3327</v>
      </c>
      <c r="O13" s="192">
        <f>+M13+K13+I13</f>
        <v>95619</v>
      </c>
      <c r="P13" s="178">
        <f>+N13+L13+J13</f>
        <v>11956</v>
      </c>
      <c r="Q13" s="177">
        <f>IF(O13&lt;&gt;0,P13/G13,"")</f>
        <v>131.3846153846154</v>
      </c>
      <c r="R13" s="174">
        <f>+O13/P13</f>
        <v>7.997574439611911</v>
      </c>
      <c r="S13" s="192">
        <v>339222</v>
      </c>
      <c r="T13" s="67">
        <f t="shared" si="0"/>
        <v>-0.7181226453472946</v>
      </c>
      <c r="U13" s="192">
        <v>1173038</v>
      </c>
      <c r="V13" s="178">
        <v>150650</v>
      </c>
      <c r="W13" s="141">
        <f>+U13/V13</f>
        <v>7.786511782276801</v>
      </c>
      <c r="X13" s="8"/>
    </row>
    <row r="14" spans="1:24" s="10" customFormat="1" ht="15.75" customHeight="1">
      <c r="A14" s="54">
        <v>10</v>
      </c>
      <c r="B14" s="185" t="s">
        <v>112</v>
      </c>
      <c r="C14" s="59">
        <v>39045</v>
      </c>
      <c r="D14" s="115" t="s">
        <v>110</v>
      </c>
      <c r="E14" s="115" t="s">
        <v>113</v>
      </c>
      <c r="F14" s="79">
        <v>59</v>
      </c>
      <c r="G14" s="79">
        <v>88</v>
      </c>
      <c r="H14" s="79">
        <v>6</v>
      </c>
      <c r="I14" s="192">
        <v>24433</v>
      </c>
      <c r="J14" s="178">
        <v>4138</v>
      </c>
      <c r="K14" s="192">
        <v>28590</v>
      </c>
      <c r="L14" s="178">
        <v>4312</v>
      </c>
      <c r="M14" s="192">
        <v>21008</v>
      </c>
      <c r="N14" s="178">
        <v>3349</v>
      </c>
      <c r="O14" s="192">
        <f>SUM(I14+K14+M14)</f>
        <v>74031</v>
      </c>
      <c r="P14" s="178">
        <f>SUM(J14+L14+N14)</f>
        <v>11799</v>
      </c>
      <c r="Q14" s="177">
        <f>IF(O14&lt;&gt;0,P14/G14,"")</f>
        <v>134.07954545454547</v>
      </c>
      <c r="R14" s="138">
        <f>IF(O14&lt;&gt;0,O14/P14,"")</f>
        <v>6.274345283498602</v>
      </c>
      <c r="S14" s="192">
        <v>212766.5</v>
      </c>
      <c r="T14" s="67">
        <f t="shared" si="0"/>
        <v>-0.6520551872592725</v>
      </c>
      <c r="U14" s="193">
        <v>3849765.5</v>
      </c>
      <c r="V14" s="179">
        <v>502418</v>
      </c>
      <c r="W14" s="141">
        <f>+U14/V14</f>
        <v>7.662475269596233</v>
      </c>
      <c r="X14" s="8"/>
    </row>
    <row r="15" spans="1:24" s="10" customFormat="1" ht="15.75" customHeight="1">
      <c r="A15" s="53">
        <v>11</v>
      </c>
      <c r="B15" s="185" t="s">
        <v>121</v>
      </c>
      <c r="C15" s="59">
        <v>39066</v>
      </c>
      <c r="D15" s="115" t="s">
        <v>110</v>
      </c>
      <c r="E15" s="115" t="s">
        <v>41</v>
      </c>
      <c r="F15" s="79">
        <v>51</v>
      </c>
      <c r="G15" s="79">
        <v>49</v>
      </c>
      <c r="H15" s="79">
        <v>3</v>
      </c>
      <c r="I15" s="192">
        <v>8328</v>
      </c>
      <c r="J15" s="178">
        <v>1032</v>
      </c>
      <c r="K15" s="192">
        <v>17410.5</v>
      </c>
      <c r="L15" s="178">
        <v>2090</v>
      </c>
      <c r="M15" s="192">
        <v>9924.5</v>
      </c>
      <c r="N15" s="178">
        <v>1290</v>
      </c>
      <c r="O15" s="192">
        <f>I15+K15+M15</f>
        <v>35663</v>
      </c>
      <c r="P15" s="178">
        <f>J15+L15+N15</f>
        <v>4412</v>
      </c>
      <c r="Q15" s="177">
        <f>IF(O15&lt;&gt;0,P15/G15,"")</f>
        <v>90.04081632653062</v>
      </c>
      <c r="R15" s="138">
        <f>IF(O15&lt;&gt;0,O15/P15,"")</f>
        <v>8.083182230281052</v>
      </c>
      <c r="S15" s="192">
        <v>146376</v>
      </c>
      <c r="T15" s="67">
        <f t="shared" si="0"/>
        <v>-0.7563603322949117</v>
      </c>
      <c r="U15" s="192">
        <v>672644.5</v>
      </c>
      <c r="V15" s="178">
        <v>81619</v>
      </c>
      <c r="W15" s="141">
        <f>+U15/V15</f>
        <v>8.241273477989195</v>
      </c>
      <c r="X15" s="8"/>
    </row>
    <row r="16" spans="1:24" s="10" customFormat="1" ht="15.75" customHeight="1">
      <c r="A16" s="54">
        <v>12</v>
      </c>
      <c r="B16" s="185" t="s">
        <v>126</v>
      </c>
      <c r="C16" s="59">
        <v>39073</v>
      </c>
      <c r="D16" s="115" t="s">
        <v>50</v>
      </c>
      <c r="E16" s="115" t="s">
        <v>50</v>
      </c>
      <c r="F16" s="79">
        <v>50</v>
      </c>
      <c r="G16" s="79">
        <v>50</v>
      </c>
      <c r="H16" s="79">
        <v>2</v>
      </c>
      <c r="I16" s="192">
        <v>5811</v>
      </c>
      <c r="J16" s="178">
        <v>805</v>
      </c>
      <c r="K16" s="192">
        <v>14759.5</v>
      </c>
      <c r="L16" s="178">
        <v>1679</v>
      </c>
      <c r="M16" s="192">
        <v>8733.5</v>
      </c>
      <c r="N16" s="178">
        <v>1063</v>
      </c>
      <c r="O16" s="192">
        <f>I16+K16+M16</f>
        <v>29304</v>
      </c>
      <c r="P16" s="178">
        <f>J16+L16+N16</f>
        <v>3547</v>
      </c>
      <c r="Q16" s="177">
        <f>IF(O16&lt;&gt;0,P16/G16,"")</f>
        <v>70.94</v>
      </c>
      <c r="R16" s="138">
        <f>IF(O16&lt;&gt;0,O16/P16,"")</f>
        <v>8.261629546095293</v>
      </c>
      <c r="S16" s="192">
        <v>115327</v>
      </c>
      <c r="T16" s="67">
        <f t="shared" si="0"/>
        <v>-0.7459051219575642</v>
      </c>
      <c r="U16" s="192">
        <v>174869</v>
      </c>
      <c r="V16" s="178">
        <v>21295</v>
      </c>
      <c r="W16" s="141">
        <f>+U16/V16</f>
        <v>8.211739845034046</v>
      </c>
      <c r="X16" s="8"/>
    </row>
    <row r="17" spans="1:24" s="10" customFormat="1" ht="15.75" customHeight="1">
      <c r="A17" s="53">
        <v>13</v>
      </c>
      <c r="B17" s="185" t="s">
        <v>114</v>
      </c>
      <c r="C17" s="59">
        <v>39052</v>
      </c>
      <c r="D17" s="115" t="s">
        <v>110</v>
      </c>
      <c r="E17" s="115" t="s">
        <v>115</v>
      </c>
      <c r="F17" s="79">
        <v>90</v>
      </c>
      <c r="G17" s="79">
        <v>51</v>
      </c>
      <c r="H17" s="79">
        <v>5</v>
      </c>
      <c r="I17" s="192">
        <v>6323</v>
      </c>
      <c r="J17" s="178">
        <v>1055</v>
      </c>
      <c r="K17" s="192">
        <v>9521.5</v>
      </c>
      <c r="L17" s="178">
        <v>1464</v>
      </c>
      <c r="M17" s="192">
        <v>6517.5</v>
      </c>
      <c r="N17" s="178">
        <v>1066</v>
      </c>
      <c r="O17" s="192">
        <f>I17+K17+M17</f>
        <v>22362</v>
      </c>
      <c r="P17" s="178">
        <f>J17+L17+N17</f>
        <v>3585</v>
      </c>
      <c r="Q17" s="177">
        <f>IF(O17&lt;&gt;0,P17/G17,"")</f>
        <v>70.29411764705883</v>
      </c>
      <c r="R17" s="138">
        <f>IF(O17&lt;&gt;0,O17/P17,"")</f>
        <v>6.23765690376569</v>
      </c>
      <c r="S17" s="192">
        <v>86219</v>
      </c>
      <c r="T17" s="67">
        <f t="shared" si="0"/>
        <v>-0.7406372145350792</v>
      </c>
      <c r="U17" s="193">
        <v>2089768.5</v>
      </c>
      <c r="V17" s="179">
        <v>280122</v>
      </c>
      <c r="W17" s="141">
        <f>+U17/V17</f>
        <v>7.460208409193137</v>
      </c>
      <c r="X17" s="8"/>
    </row>
    <row r="18" spans="1:24" s="10" customFormat="1" ht="15.75" customHeight="1">
      <c r="A18" s="54">
        <v>14</v>
      </c>
      <c r="B18" s="185" t="s">
        <v>128</v>
      </c>
      <c r="C18" s="59">
        <v>39073</v>
      </c>
      <c r="D18" s="115" t="s">
        <v>48</v>
      </c>
      <c r="E18" s="115" t="s">
        <v>5</v>
      </c>
      <c r="F18" s="79">
        <v>27</v>
      </c>
      <c r="G18" s="79">
        <v>27</v>
      </c>
      <c r="H18" s="256">
        <v>1</v>
      </c>
      <c r="I18" s="192">
        <v>3294</v>
      </c>
      <c r="J18" s="178">
        <v>414</v>
      </c>
      <c r="K18" s="192">
        <v>7203</v>
      </c>
      <c r="L18" s="178">
        <v>836</v>
      </c>
      <c r="M18" s="192">
        <v>5994</v>
      </c>
      <c r="N18" s="178">
        <v>752</v>
      </c>
      <c r="O18" s="192">
        <f>SUM(I18+K18+M18)</f>
        <v>16491</v>
      </c>
      <c r="P18" s="178">
        <f>SUM(J18+L18+N18)</f>
        <v>2002</v>
      </c>
      <c r="Q18" s="177">
        <f>IF(O18&lt;&gt;0,P18/G18,"")</f>
        <v>74.14814814814815</v>
      </c>
      <c r="R18" s="138">
        <f>IF(O18&lt;&gt;0,O18/P18,"")</f>
        <v>8.237262737262737</v>
      </c>
      <c r="S18" s="192">
        <v>48193</v>
      </c>
      <c r="T18" s="67">
        <f t="shared" si="0"/>
        <v>-0.6578133753864669</v>
      </c>
      <c r="U18" s="192">
        <v>95496.5</v>
      </c>
      <c r="V18" s="178">
        <v>11141</v>
      </c>
      <c r="W18" s="141">
        <f>+U18/V18</f>
        <v>8.571627322502469</v>
      </c>
      <c r="X18" s="8"/>
    </row>
    <row r="19" spans="1:24" s="10" customFormat="1" ht="15.75" customHeight="1">
      <c r="A19" s="53">
        <v>15</v>
      </c>
      <c r="B19" s="186" t="s">
        <v>122</v>
      </c>
      <c r="C19" s="69">
        <v>39066</v>
      </c>
      <c r="D19" s="116" t="s">
        <v>25</v>
      </c>
      <c r="E19" s="116" t="s">
        <v>14</v>
      </c>
      <c r="F19" s="83">
        <v>40</v>
      </c>
      <c r="G19" s="83">
        <v>14</v>
      </c>
      <c r="H19" s="83">
        <v>3</v>
      </c>
      <c r="I19" s="187">
        <v>2660</v>
      </c>
      <c r="J19" s="176">
        <v>234</v>
      </c>
      <c r="K19" s="187">
        <v>6069</v>
      </c>
      <c r="L19" s="176">
        <v>491</v>
      </c>
      <c r="M19" s="187">
        <v>826</v>
      </c>
      <c r="N19" s="176">
        <v>78</v>
      </c>
      <c r="O19" s="188">
        <f>+I19+K19+M19</f>
        <v>9555</v>
      </c>
      <c r="P19" s="189">
        <f>+J19+L19+N19</f>
        <v>803</v>
      </c>
      <c r="Q19" s="177">
        <f>IF(O19&lt;&gt;0,P19/G19,"")</f>
        <v>57.357142857142854</v>
      </c>
      <c r="R19" s="138">
        <f>IF(O19&lt;&gt;0,O19/P19,"")</f>
        <v>11.899128268991282</v>
      </c>
      <c r="S19" s="187">
        <v>92907</v>
      </c>
      <c r="T19" s="67">
        <f t="shared" si="0"/>
        <v>-0.8971552197358649</v>
      </c>
      <c r="U19" s="187">
        <v>417770</v>
      </c>
      <c r="V19" s="176">
        <v>45245</v>
      </c>
      <c r="W19" s="140">
        <f>U19/V19</f>
        <v>9.23350646480274</v>
      </c>
      <c r="X19" s="8"/>
    </row>
    <row r="20" spans="1:24" s="10" customFormat="1" ht="15.75" customHeight="1">
      <c r="A20" s="54">
        <v>16</v>
      </c>
      <c r="B20" s="185" t="s">
        <v>137</v>
      </c>
      <c r="C20" s="59">
        <v>39066</v>
      </c>
      <c r="D20" s="115" t="s">
        <v>110</v>
      </c>
      <c r="E20" s="115" t="s">
        <v>123</v>
      </c>
      <c r="F20" s="79">
        <v>42</v>
      </c>
      <c r="G20" s="79">
        <v>33</v>
      </c>
      <c r="H20" s="79">
        <v>3</v>
      </c>
      <c r="I20" s="192">
        <v>2317</v>
      </c>
      <c r="J20" s="178">
        <v>310</v>
      </c>
      <c r="K20" s="192">
        <v>3490.5</v>
      </c>
      <c r="L20" s="178">
        <v>423</v>
      </c>
      <c r="M20" s="192">
        <v>1854.5</v>
      </c>
      <c r="N20" s="178">
        <v>230</v>
      </c>
      <c r="O20" s="192">
        <f>I20+K20+M20</f>
        <v>7662</v>
      </c>
      <c r="P20" s="178">
        <f>J20+L20+N20</f>
        <v>963</v>
      </c>
      <c r="Q20" s="177">
        <f>IF(O20&lt;&gt;0,P20/G20,"")</f>
        <v>29.181818181818183</v>
      </c>
      <c r="R20" s="138">
        <f>IF(O20&lt;&gt;0,O20/P20,"")</f>
        <v>7.956386292834891</v>
      </c>
      <c r="S20" s="192">
        <v>63082</v>
      </c>
      <c r="T20" s="67">
        <f t="shared" si="0"/>
        <v>-0.878539044418376</v>
      </c>
      <c r="U20" s="193">
        <v>327452</v>
      </c>
      <c r="V20" s="179">
        <v>42970</v>
      </c>
      <c r="W20" s="141">
        <f>+U20/V20</f>
        <v>7.620479404235513</v>
      </c>
      <c r="X20" s="8"/>
    </row>
    <row r="21" spans="1:24" s="10" customFormat="1" ht="15.75" customHeight="1">
      <c r="A21" s="53">
        <v>17</v>
      </c>
      <c r="B21" s="186" t="s">
        <v>107</v>
      </c>
      <c r="C21" s="69">
        <v>39045</v>
      </c>
      <c r="D21" s="116" t="s">
        <v>25</v>
      </c>
      <c r="E21" s="116" t="s">
        <v>26</v>
      </c>
      <c r="F21" s="83">
        <v>69</v>
      </c>
      <c r="G21" s="83">
        <v>20</v>
      </c>
      <c r="H21" s="83">
        <v>6</v>
      </c>
      <c r="I21" s="187">
        <v>2048</v>
      </c>
      <c r="J21" s="176">
        <v>366</v>
      </c>
      <c r="K21" s="187">
        <v>2039</v>
      </c>
      <c r="L21" s="176">
        <v>372</v>
      </c>
      <c r="M21" s="187">
        <v>1527</v>
      </c>
      <c r="N21" s="176">
        <v>257</v>
      </c>
      <c r="O21" s="188">
        <f>+I21+K21+M21</f>
        <v>5614</v>
      </c>
      <c r="P21" s="189">
        <f>+J21+L21+N21</f>
        <v>995</v>
      </c>
      <c r="Q21" s="177">
        <f>IF(O21&lt;&gt;0,P21/G21,"")</f>
        <v>49.75</v>
      </c>
      <c r="R21" s="138">
        <f>IF(O21&lt;&gt;0,O21/P21,"")</f>
        <v>5.642211055276382</v>
      </c>
      <c r="S21" s="187">
        <v>37702</v>
      </c>
      <c r="T21" s="67">
        <f t="shared" si="0"/>
        <v>-0.8510954326030449</v>
      </c>
      <c r="U21" s="187">
        <v>2184801</v>
      </c>
      <c r="V21" s="176">
        <v>254786</v>
      </c>
      <c r="W21" s="140">
        <f>U21/V21</f>
        <v>8.57504336972989</v>
      </c>
      <c r="X21" s="8"/>
    </row>
    <row r="22" spans="1:24" s="10" customFormat="1" ht="15.75" customHeight="1">
      <c r="A22" s="54">
        <v>18</v>
      </c>
      <c r="B22" s="186" t="s">
        <v>138</v>
      </c>
      <c r="C22" s="69">
        <v>39052</v>
      </c>
      <c r="D22" s="116" t="s">
        <v>25</v>
      </c>
      <c r="E22" s="116" t="s">
        <v>14</v>
      </c>
      <c r="F22" s="83">
        <v>65</v>
      </c>
      <c r="G22" s="83">
        <v>11</v>
      </c>
      <c r="H22" s="83">
        <v>5</v>
      </c>
      <c r="I22" s="187">
        <v>1375</v>
      </c>
      <c r="J22" s="176">
        <v>228</v>
      </c>
      <c r="K22" s="187">
        <v>1305</v>
      </c>
      <c r="L22" s="176">
        <v>195</v>
      </c>
      <c r="M22" s="187">
        <v>1367</v>
      </c>
      <c r="N22" s="176">
        <v>221</v>
      </c>
      <c r="O22" s="188">
        <f>+I22+K22+M22</f>
        <v>4047</v>
      </c>
      <c r="P22" s="189">
        <f>+J22+L22+N22</f>
        <v>644</v>
      </c>
      <c r="Q22" s="177">
        <f>IF(O22&lt;&gt;0,P22/G22,"")</f>
        <v>58.54545454545455</v>
      </c>
      <c r="R22" s="138">
        <f>IF(O22&lt;&gt;0,O22/P22,"")</f>
        <v>6.28416149068323</v>
      </c>
      <c r="S22" s="187">
        <v>9830</v>
      </c>
      <c r="T22" s="67">
        <f t="shared" si="0"/>
        <v>-0.5883011190233978</v>
      </c>
      <c r="U22" s="187">
        <v>659588</v>
      </c>
      <c r="V22" s="176">
        <v>88070</v>
      </c>
      <c r="W22" s="140">
        <f>U22/V22</f>
        <v>7.489360735778358</v>
      </c>
      <c r="X22" s="8"/>
    </row>
    <row r="23" spans="1:24" s="10" customFormat="1" ht="15.75" customHeight="1">
      <c r="A23" s="53">
        <v>19</v>
      </c>
      <c r="B23" s="185" t="s">
        <v>104</v>
      </c>
      <c r="C23" s="69">
        <v>39031</v>
      </c>
      <c r="D23" s="115" t="s">
        <v>27</v>
      </c>
      <c r="E23" s="115" t="s">
        <v>14</v>
      </c>
      <c r="F23" s="79">
        <v>83</v>
      </c>
      <c r="G23" s="79">
        <v>2</v>
      </c>
      <c r="H23" s="79">
        <v>8</v>
      </c>
      <c r="I23" s="192">
        <v>782</v>
      </c>
      <c r="J23" s="178">
        <v>233</v>
      </c>
      <c r="K23" s="192">
        <v>803</v>
      </c>
      <c r="L23" s="178">
        <v>236</v>
      </c>
      <c r="M23" s="192">
        <v>782</v>
      </c>
      <c r="N23" s="178">
        <v>233</v>
      </c>
      <c r="O23" s="192">
        <f>+M23+K23+I23</f>
        <v>2367</v>
      </c>
      <c r="P23" s="178">
        <f>+N23+L23+J23</f>
        <v>702</v>
      </c>
      <c r="Q23" s="178">
        <f>+P23/G23</f>
        <v>351</v>
      </c>
      <c r="R23" s="174">
        <f>+O23/P23</f>
        <v>3.371794871794872</v>
      </c>
      <c r="S23" s="192">
        <v>1099</v>
      </c>
      <c r="T23" s="67">
        <f t="shared" si="0"/>
        <v>1.153776160145587</v>
      </c>
      <c r="U23" s="192">
        <v>1642155</v>
      </c>
      <c r="V23" s="178">
        <v>192011</v>
      </c>
      <c r="W23" s="141">
        <f>+U23/V23</f>
        <v>8.55240064371312</v>
      </c>
      <c r="X23" s="8"/>
    </row>
    <row r="24" spans="1:24" s="10" customFormat="1" ht="15.75" customHeight="1">
      <c r="A24" s="54">
        <v>20</v>
      </c>
      <c r="B24" s="186" t="s">
        <v>139</v>
      </c>
      <c r="C24" s="69">
        <v>39038</v>
      </c>
      <c r="D24" s="116" t="s">
        <v>6</v>
      </c>
      <c r="E24" s="116" t="s">
        <v>106</v>
      </c>
      <c r="F24" s="83">
        <v>109</v>
      </c>
      <c r="G24" s="83">
        <v>12</v>
      </c>
      <c r="H24" s="83">
        <v>7</v>
      </c>
      <c r="I24" s="187">
        <v>616.5</v>
      </c>
      <c r="J24" s="176">
        <v>131</v>
      </c>
      <c r="K24" s="187">
        <v>881</v>
      </c>
      <c r="L24" s="176">
        <v>177</v>
      </c>
      <c r="M24" s="187">
        <v>856.5</v>
      </c>
      <c r="N24" s="176">
        <v>175</v>
      </c>
      <c r="O24" s="188">
        <f>I24+K24+M24</f>
        <v>2354</v>
      </c>
      <c r="P24" s="189">
        <f>J24+L24+N24</f>
        <v>483</v>
      </c>
      <c r="Q24" s="177">
        <f>IF(O24&lt;&gt;0,P24/G24,"")</f>
        <v>40.25</v>
      </c>
      <c r="R24" s="138">
        <f>IF(O24&lt;&gt;0,O24/P24,"")</f>
        <v>4.873706004140787</v>
      </c>
      <c r="S24" s="187">
        <v>14239</v>
      </c>
      <c r="T24" s="67">
        <f t="shared" si="0"/>
        <v>-0.8346794016433738</v>
      </c>
      <c r="U24" s="188">
        <f>712634+578949+327758+206180.5+97478.5+25512.5+2354</f>
        <v>1950866.5</v>
      </c>
      <c r="V24" s="179">
        <f>88349+73537+43461+31145+15589+5191+483</f>
        <v>257755</v>
      </c>
      <c r="W24" s="141">
        <f>+U24/V24</f>
        <v>7.5686853795270705</v>
      </c>
      <c r="X24" s="8"/>
    </row>
    <row r="25" spans="1:24" s="10" customFormat="1" ht="15.75" customHeight="1">
      <c r="A25" s="53">
        <v>21</v>
      </c>
      <c r="B25" s="186" t="s">
        <v>105</v>
      </c>
      <c r="C25" s="69">
        <v>39038</v>
      </c>
      <c r="D25" s="116" t="s">
        <v>25</v>
      </c>
      <c r="E25" s="116" t="s">
        <v>43</v>
      </c>
      <c r="F25" s="83">
        <v>103</v>
      </c>
      <c r="G25" s="83">
        <v>10</v>
      </c>
      <c r="H25" s="83">
        <v>7</v>
      </c>
      <c r="I25" s="187">
        <v>549</v>
      </c>
      <c r="J25" s="176">
        <v>101</v>
      </c>
      <c r="K25" s="187">
        <v>834</v>
      </c>
      <c r="L25" s="176">
        <v>147</v>
      </c>
      <c r="M25" s="187">
        <v>412</v>
      </c>
      <c r="N25" s="176">
        <v>126</v>
      </c>
      <c r="O25" s="188">
        <f>+I25+K25+M25</f>
        <v>1795</v>
      </c>
      <c r="P25" s="189">
        <f>+J25+L25+N25</f>
        <v>374</v>
      </c>
      <c r="Q25" s="177">
        <f>IF(O25&lt;&gt;0,P25/G25,"")</f>
        <v>37.4</v>
      </c>
      <c r="R25" s="138">
        <f>IF(O25&lt;&gt;0,O25/P25,"")</f>
        <v>4.7994652406417115</v>
      </c>
      <c r="S25" s="187">
        <v>8967</v>
      </c>
      <c r="T25" s="67">
        <f t="shared" si="0"/>
        <v>-0.7998215679714509</v>
      </c>
      <c r="U25" s="187">
        <v>2178774</v>
      </c>
      <c r="V25" s="176">
        <v>251726</v>
      </c>
      <c r="W25" s="140">
        <f>U25/V25</f>
        <v>8.65533953584453</v>
      </c>
      <c r="X25" s="8"/>
    </row>
    <row r="26" spans="1:25" s="10" customFormat="1" ht="15.75" customHeight="1">
      <c r="A26" s="54">
        <v>22</v>
      </c>
      <c r="B26" s="185" t="s">
        <v>97</v>
      </c>
      <c r="C26" s="69">
        <v>39010</v>
      </c>
      <c r="D26" s="115" t="s">
        <v>27</v>
      </c>
      <c r="E26" s="115" t="s">
        <v>80</v>
      </c>
      <c r="F26" s="79">
        <v>106</v>
      </c>
      <c r="G26" s="79">
        <v>13</v>
      </c>
      <c r="H26" s="79">
        <v>11</v>
      </c>
      <c r="I26" s="192">
        <v>612</v>
      </c>
      <c r="J26" s="178">
        <v>126</v>
      </c>
      <c r="K26" s="192">
        <v>634</v>
      </c>
      <c r="L26" s="178">
        <v>119</v>
      </c>
      <c r="M26" s="192">
        <v>413</v>
      </c>
      <c r="N26" s="178">
        <v>81</v>
      </c>
      <c r="O26" s="192">
        <f>+M26+K26+I26</f>
        <v>1659</v>
      </c>
      <c r="P26" s="178">
        <f>+N26+L26+J26</f>
        <v>326</v>
      </c>
      <c r="Q26" s="178">
        <f>+P26/G26</f>
        <v>25.076923076923077</v>
      </c>
      <c r="R26" s="174">
        <f>+O26/P26</f>
        <v>5.088957055214724</v>
      </c>
      <c r="S26" s="192">
        <v>1712</v>
      </c>
      <c r="T26" s="67">
        <f t="shared" si="0"/>
        <v>-0.030957943925233645</v>
      </c>
      <c r="U26" s="192">
        <v>1263596</v>
      </c>
      <c r="V26" s="178">
        <v>167618</v>
      </c>
      <c r="W26" s="141">
        <f>+U26/V26</f>
        <v>7.5385459795487355</v>
      </c>
      <c r="X26" s="8"/>
      <c r="Y26" s="8"/>
    </row>
    <row r="27" spans="1:25" s="10" customFormat="1" ht="15.75" customHeight="1">
      <c r="A27" s="53">
        <v>23</v>
      </c>
      <c r="B27" s="235" t="s">
        <v>117</v>
      </c>
      <c r="C27" s="121">
        <v>39059</v>
      </c>
      <c r="D27" s="229" t="s">
        <v>28</v>
      </c>
      <c r="E27" s="229" t="s">
        <v>118</v>
      </c>
      <c r="F27" s="230">
        <v>20</v>
      </c>
      <c r="G27" s="230">
        <v>3</v>
      </c>
      <c r="H27" s="230">
        <v>4</v>
      </c>
      <c r="I27" s="190">
        <v>551</v>
      </c>
      <c r="J27" s="180">
        <v>89</v>
      </c>
      <c r="K27" s="190">
        <v>525</v>
      </c>
      <c r="L27" s="180">
        <v>85</v>
      </c>
      <c r="M27" s="190">
        <v>344</v>
      </c>
      <c r="N27" s="180">
        <v>60</v>
      </c>
      <c r="O27" s="190">
        <f>M27+K27+I27</f>
        <v>1420</v>
      </c>
      <c r="P27" s="180">
        <f>J27+L27+N27</f>
        <v>234</v>
      </c>
      <c r="Q27" s="180">
        <f>P27/G27</f>
        <v>78</v>
      </c>
      <c r="R27" s="191">
        <f>O27/P27</f>
        <v>6.068376068376068</v>
      </c>
      <c r="S27" s="190">
        <v>4596</v>
      </c>
      <c r="T27" s="67">
        <f t="shared" si="0"/>
        <v>-0.6910356832027851</v>
      </c>
      <c r="U27" s="190">
        <v>111313</v>
      </c>
      <c r="V27" s="180">
        <v>14148</v>
      </c>
      <c r="W27" s="142">
        <f>U27/V27</f>
        <v>7.867755159739892</v>
      </c>
      <c r="X27" s="8"/>
      <c r="Y27" s="8"/>
    </row>
    <row r="28" spans="1:25" s="10" customFormat="1" ht="15.75" customHeight="1">
      <c r="A28" s="54">
        <v>24</v>
      </c>
      <c r="B28" s="186" t="s">
        <v>102</v>
      </c>
      <c r="C28" s="69">
        <v>39024</v>
      </c>
      <c r="D28" s="116" t="s">
        <v>25</v>
      </c>
      <c r="E28" s="116" t="s">
        <v>14</v>
      </c>
      <c r="F28" s="83">
        <v>103</v>
      </c>
      <c r="G28" s="83">
        <v>8</v>
      </c>
      <c r="H28" s="83">
        <v>9</v>
      </c>
      <c r="I28" s="187">
        <v>357</v>
      </c>
      <c r="J28" s="176">
        <v>106</v>
      </c>
      <c r="K28" s="187">
        <v>510</v>
      </c>
      <c r="L28" s="176">
        <v>136</v>
      </c>
      <c r="M28" s="187">
        <v>471</v>
      </c>
      <c r="N28" s="176">
        <v>142</v>
      </c>
      <c r="O28" s="188">
        <f>+I28+K28+M28</f>
        <v>1338</v>
      </c>
      <c r="P28" s="189">
        <f>+J28+L28+N28</f>
        <v>384</v>
      </c>
      <c r="Q28" s="177">
        <f>IF(O28&lt;&gt;0,P28/G28,"")</f>
        <v>48</v>
      </c>
      <c r="R28" s="138">
        <f>IF(O28&lt;&gt;0,O28/P28,"")</f>
        <v>3.484375</v>
      </c>
      <c r="S28" s="187">
        <v>3326</v>
      </c>
      <c r="T28" s="67">
        <f>IF(S28&lt;&gt;0,-(S28-O28)/S28,"")</f>
        <v>-0.597714972940469</v>
      </c>
      <c r="U28" s="187">
        <v>3668304</v>
      </c>
      <c r="V28" s="176">
        <v>503244</v>
      </c>
      <c r="W28" s="140">
        <f>U28/V28</f>
        <v>7.289314924768105</v>
      </c>
      <c r="X28" s="8"/>
      <c r="Y28" s="8"/>
    </row>
    <row r="29" spans="1:25" s="10" customFormat="1" ht="15.75" customHeight="1">
      <c r="A29" s="53">
        <v>25</v>
      </c>
      <c r="B29" s="185" t="s">
        <v>1</v>
      </c>
      <c r="C29" s="69">
        <v>38975</v>
      </c>
      <c r="D29" s="115" t="s">
        <v>27</v>
      </c>
      <c r="E29" s="115" t="s">
        <v>42</v>
      </c>
      <c r="F29" s="79">
        <v>125</v>
      </c>
      <c r="G29" s="79">
        <v>6</v>
      </c>
      <c r="H29" s="79">
        <v>16</v>
      </c>
      <c r="I29" s="192">
        <v>220</v>
      </c>
      <c r="J29" s="178">
        <v>52</v>
      </c>
      <c r="K29" s="192">
        <v>427</v>
      </c>
      <c r="L29" s="178">
        <v>61</v>
      </c>
      <c r="M29" s="192">
        <v>26</v>
      </c>
      <c r="N29" s="178">
        <v>5</v>
      </c>
      <c r="O29" s="192">
        <f>+M29+K29+I29</f>
        <v>673</v>
      </c>
      <c r="P29" s="178">
        <f>+N29+L29+J29</f>
        <v>118</v>
      </c>
      <c r="Q29" s="178">
        <f>+P29/G29</f>
        <v>19.666666666666668</v>
      </c>
      <c r="R29" s="174">
        <f>+O29/P29</f>
        <v>5.703389830508475</v>
      </c>
      <c r="S29" s="192">
        <v>1404</v>
      </c>
      <c r="T29" s="67">
        <f>IF(S29&lt;&gt;0,-(S29-O29)/S29,"")</f>
        <v>-0.5206552706552706</v>
      </c>
      <c r="U29" s="192">
        <v>2359249</v>
      </c>
      <c r="V29" s="178">
        <v>325431</v>
      </c>
      <c r="W29" s="141">
        <f>+U29/V29</f>
        <v>7.24961358936303</v>
      </c>
      <c r="X29" s="8"/>
      <c r="Y29" s="8"/>
    </row>
    <row r="30" spans="1:25" s="10" customFormat="1" ht="15.75" customHeight="1">
      <c r="A30" s="54">
        <v>26</v>
      </c>
      <c r="B30" s="235" t="s">
        <v>103</v>
      </c>
      <c r="C30" s="121">
        <v>39024</v>
      </c>
      <c r="D30" s="229" t="s">
        <v>28</v>
      </c>
      <c r="E30" s="229" t="s">
        <v>7</v>
      </c>
      <c r="F30" s="230">
        <v>21</v>
      </c>
      <c r="G30" s="230">
        <v>1</v>
      </c>
      <c r="H30" s="230">
        <v>9</v>
      </c>
      <c r="I30" s="190">
        <v>169</v>
      </c>
      <c r="J30" s="180">
        <v>34</v>
      </c>
      <c r="K30" s="190">
        <v>169</v>
      </c>
      <c r="L30" s="180">
        <v>34</v>
      </c>
      <c r="M30" s="190">
        <v>169</v>
      </c>
      <c r="N30" s="180">
        <v>34</v>
      </c>
      <c r="O30" s="190">
        <f>M30+K30+I30</f>
        <v>507</v>
      </c>
      <c r="P30" s="180">
        <f>J30+L30+N30</f>
        <v>102</v>
      </c>
      <c r="Q30" s="180">
        <f>P30/G30</f>
        <v>102</v>
      </c>
      <c r="R30" s="191">
        <f>O30/P30</f>
        <v>4.970588235294118</v>
      </c>
      <c r="S30" s="190">
        <v>878</v>
      </c>
      <c r="T30" s="67">
        <f>IF(S30&lt;&gt;0,-(S30-O30)/S30,"")</f>
        <v>-0.42255125284738043</v>
      </c>
      <c r="U30" s="190">
        <v>446466</v>
      </c>
      <c r="V30" s="180">
        <v>53039</v>
      </c>
      <c r="W30" s="142">
        <f>U30/V30</f>
        <v>8.417692641263976</v>
      </c>
      <c r="X30" s="8"/>
      <c r="Y30" s="8"/>
    </row>
    <row r="31" spans="1:25" s="10" customFormat="1" ht="15.75" customHeight="1">
      <c r="A31" s="53">
        <v>27</v>
      </c>
      <c r="B31" s="186" t="s">
        <v>99</v>
      </c>
      <c r="C31" s="69">
        <v>39010</v>
      </c>
      <c r="D31" s="229" t="s">
        <v>100</v>
      </c>
      <c r="E31" s="229" t="s">
        <v>101</v>
      </c>
      <c r="F31" s="230">
        <v>225</v>
      </c>
      <c r="G31" s="230">
        <v>2</v>
      </c>
      <c r="H31" s="230">
        <v>11</v>
      </c>
      <c r="I31" s="190">
        <v>78.5</v>
      </c>
      <c r="J31" s="180">
        <v>10</v>
      </c>
      <c r="K31" s="190">
        <v>160</v>
      </c>
      <c r="L31" s="180">
        <v>21</v>
      </c>
      <c r="M31" s="190">
        <v>258</v>
      </c>
      <c r="N31" s="180">
        <v>34</v>
      </c>
      <c r="O31" s="190">
        <f>I31+K31+M31</f>
        <v>496.5</v>
      </c>
      <c r="P31" s="180">
        <f>J31+L31+N31</f>
        <v>65</v>
      </c>
      <c r="Q31" s="180">
        <f>+P31/G31</f>
        <v>32.5</v>
      </c>
      <c r="R31" s="191">
        <f>+O31/P31</f>
        <v>7.638461538461539</v>
      </c>
      <c r="S31" s="190">
        <v>796.5</v>
      </c>
      <c r="T31" s="67">
        <f>IF(S31&lt;&gt;0,-(S31-O31)/S31,"")</f>
        <v>-0.3766478342749529</v>
      </c>
      <c r="U31" s="190">
        <v>12867041.5</v>
      </c>
      <c r="V31" s="180">
        <v>1684776.3333333335</v>
      </c>
      <c r="W31" s="142">
        <f>U31/V31</f>
        <v>7.63724017569889</v>
      </c>
      <c r="X31" s="8"/>
      <c r="Y31" s="8"/>
    </row>
    <row r="32" spans="1:25" s="10" customFormat="1" ht="15.75" customHeight="1">
      <c r="A32" s="54">
        <v>28</v>
      </c>
      <c r="B32" s="186" t="s">
        <v>98</v>
      </c>
      <c r="C32" s="69">
        <v>39010</v>
      </c>
      <c r="D32" s="116" t="s">
        <v>25</v>
      </c>
      <c r="E32" s="116" t="s">
        <v>14</v>
      </c>
      <c r="F32" s="83">
        <v>95</v>
      </c>
      <c r="G32" s="83">
        <v>4</v>
      </c>
      <c r="H32" s="83">
        <v>11</v>
      </c>
      <c r="I32" s="187">
        <v>207</v>
      </c>
      <c r="J32" s="176">
        <v>47</v>
      </c>
      <c r="K32" s="187">
        <v>238</v>
      </c>
      <c r="L32" s="176">
        <v>48</v>
      </c>
      <c r="M32" s="187">
        <v>16</v>
      </c>
      <c r="N32" s="176">
        <v>2</v>
      </c>
      <c r="O32" s="188">
        <f>+I32+K32+M32</f>
        <v>461</v>
      </c>
      <c r="P32" s="189">
        <f>+J32+L32+N32</f>
        <v>97</v>
      </c>
      <c r="Q32" s="177">
        <f>IF(O32&lt;&gt;0,P32/G32,"")</f>
        <v>24.25</v>
      </c>
      <c r="R32" s="138">
        <f>IF(O32&lt;&gt;0,O32/P32,"")</f>
        <v>4.752577319587629</v>
      </c>
      <c r="S32" s="187">
        <v>917</v>
      </c>
      <c r="T32" s="67">
        <f>IF(S32&lt;&gt;0,-(S32-O32)/S32,"")</f>
        <v>-0.49727371864776443</v>
      </c>
      <c r="U32" s="187">
        <v>1114140</v>
      </c>
      <c r="V32" s="176">
        <v>154072</v>
      </c>
      <c r="W32" s="140">
        <f>U32/V32</f>
        <v>7.231294459733112</v>
      </c>
      <c r="X32" s="8"/>
      <c r="Y32" s="8"/>
    </row>
    <row r="33" spans="1:25" s="10" customFormat="1" ht="15.75" customHeight="1">
      <c r="A33" s="53">
        <v>29</v>
      </c>
      <c r="B33" s="186" t="s">
        <v>67</v>
      </c>
      <c r="C33" s="69">
        <v>38968</v>
      </c>
      <c r="D33" s="116" t="s">
        <v>25</v>
      </c>
      <c r="E33" s="116" t="s">
        <v>26</v>
      </c>
      <c r="F33" s="83">
        <v>58</v>
      </c>
      <c r="G33" s="83">
        <v>3</v>
      </c>
      <c r="H33" s="83">
        <v>17</v>
      </c>
      <c r="I33" s="187">
        <v>74</v>
      </c>
      <c r="J33" s="176">
        <v>13</v>
      </c>
      <c r="K33" s="187">
        <v>204</v>
      </c>
      <c r="L33" s="176">
        <v>38</v>
      </c>
      <c r="M33" s="187">
        <v>140</v>
      </c>
      <c r="N33" s="176">
        <v>25</v>
      </c>
      <c r="O33" s="188">
        <f>+I33+K33+M33</f>
        <v>418</v>
      </c>
      <c r="P33" s="189">
        <f>+J33+L33+N33</f>
        <v>76</v>
      </c>
      <c r="Q33" s="177">
        <f>IF(O33&lt;&gt;0,P33/G33,"")</f>
        <v>25.333333333333332</v>
      </c>
      <c r="R33" s="138">
        <f>IF(O33&lt;&gt;0,O33/P33,"")</f>
        <v>5.5</v>
      </c>
      <c r="S33" s="187">
        <v>3012</v>
      </c>
      <c r="T33" s="67">
        <f>IF(S33&lt;&gt;0,-(S33-O33)/S33,"")</f>
        <v>-0.8612217795484728</v>
      </c>
      <c r="U33" s="187">
        <v>393396</v>
      </c>
      <c r="V33" s="176">
        <v>55063</v>
      </c>
      <c r="W33" s="140">
        <f>U33/V33</f>
        <v>7.144470878811543</v>
      </c>
      <c r="X33" s="8"/>
      <c r="Y33" s="8"/>
    </row>
    <row r="34" spans="1:25" s="10" customFormat="1" ht="15.75" customHeight="1">
      <c r="A34" s="54">
        <v>30</v>
      </c>
      <c r="B34" s="186" t="s">
        <v>116</v>
      </c>
      <c r="C34" s="69">
        <v>39059</v>
      </c>
      <c r="D34" s="116" t="s">
        <v>25</v>
      </c>
      <c r="E34" s="116" t="s">
        <v>26</v>
      </c>
      <c r="F34" s="83">
        <v>32</v>
      </c>
      <c r="G34" s="83">
        <v>3</v>
      </c>
      <c r="H34" s="83">
        <v>4</v>
      </c>
      <c r="I34" s="187">
        <v>92</v>
      </c>
      <c r="J34" s="176">
        <v>14</v>
      </c>
      <c r="K34" s="187">
        <v>186</v>
      </c>
      <c r="L34" s="176">
        <v>29</v>
      </c>
      <c r="M34" s="187">
        <v>91</v>
      </c>
      <c r="N34" s="176">
        <v>13</v>
      </c>
      <c r="O34" s="188">
        <f>+I34+K34+M34</f>
        <v>369</v>
      </c>
      <c r="P34" s="189">
        <f>+J34+L34+N34</f>
        <v>56</v>
      </c>
      <c r="Q34" s="177">
        <f>IF(O34&lt;&gt;0,P34/G34,"")</f>
        <v>18.666666666666668</v>
      </c>
      <c r="R34" s="138">
        <f>IF(O34&lt;&gt;0,O34/P34,"")</f>
        <v>6.589285714285714</v>
      </c>
      <c r="S34" s="187">
        <v>1700</v>
      </c>
      <c r="T34" s="67">
        <f>IF(S34&lt;&gt;0,-(S34-O34)/S34,"")</f>
        <v>-0.7829411764705883</v>
      </c>
      <c r="U34" s="187">
        <v>172603</v>
      </c>
      <c r="V34" s="176">
        <v>18711</v>
      </c>
      <c r="W34" s="140">
        <f>U34/V34</f>
        <v>9.224680669125114</v>
      </c>
      <c r="X34" s="8"/>
      <c r="Y34" s="8"/>
    </row>
    <row r="35" spans="1:25" s="10" customFormat="1" ht="15.75" customHeight="1">
      <c r="A35" s="54">
        <v>31</v>
      </c>
      <c r="B35" s="185" t="s">
        <v>108</v>
      </c>
      <c r="C35" s="59">
        <v>39052</v>
      </c>
      <c r="D35" s="115" t="s">
        <v>48</v>
      </c>
      <c r="E35" s="115" t="s">
        <v>5</v>
      </c>
      <c r="F35" s="79">
        <v>49</v>
      </c>
      <c r="G35" s="79">
        <v>4</v>
      </c>
      <c r="H35" s="79">
        <v>5</v>
      </c>
      <c r="I35" s="192">
        <v>83</v>
      </c>
      <c r="J35" s="178">
        <v>11</v>
      </c>
      <c r="K35" s="192">
        <v>167</v>
      </c>
      <c r="L35" s="178">
        <v>21</v>
      </c>
      <c r="M35" s="192">
        <v>93</v>
      </c>
      <c r="N35" s="178">
        <v>21</v>
      </c>
      <c r="O35" s="192">
        <f>SUM(I35+K35+M35)</f>
        <v>343</v>
      </c>
      <c r="P35" s="178">
        <f>SUM(J35+L35+N35)</f>
        <v>53</v>
      </c>
      <c r="Q35" s="178">
        <f>+P35/G35</f>
        <v>13.25</v>
      </c>
      <c r="R35" s="138">
        <f>IF(O35&lt;&gt;0,O35/P35,"")</f>
        <v>6.471698113207547</v>
      </c>
      <c r="S35" s="192">
        <v>2840</v>
      </c>
      <c r="T35" s="67">
        <f>IF(S35&lt;&gt;0,-(S35-O35)/S35,"")</f>
        <v>-0.879225352112676</v>
      </c>
      <c r="U35" s="192">
        <v>372689</v>
      </c>
      <c r="V35" s="178">
        <v>44492</v>
      </c>
      <c r="W35" s="141">
        <f>+U35/V35</f>
        <v>8.376539602625192</v>
      </c>
      <c r="X35" s="8"/>
      <c r="Y35" s="8"/>
    </row>
    <row r="36" spans="1:25" s="10" customFormat="1" ht="15.75" customHeight="1">
      <c r="A36" s="53">
        <v>32</v>
      </c>
      <c r="B36" s="185" t="s">
        <v>140</v>
      </c>
      <c r="C36" s="69">
        <v>38631</v>
      </c>
      <c r="D36" s="115" t="s">
        <v>27</v>
      </c>
      <c r="E36" s="115" t="s">
        <v>44</v>
      </c>
      <c r="F36" s="79">
        <v>76</v>
      </c>
      <c r="G36" s="79">
        <v>1</v>
      </c>
      <c r="H36" s="79">
        <v>13</v>
      </c>
      <c r="I36" s="192">
        <v>75</v>
      </c>
      <c r="J36" s="178">
        <v>15</v>
      </c>
      <c r="K36" s="192">
        <v>130</v>
      </c>
      <c r="L36" s="178">
        <v>26</v>
      </c>
      <c r="M36" s="192">
        <v>110</v>
      </c>
      <c r="N36" s="178">
        <v>22</v>
      </c>
      <c r="O36" s="192">
        <f>+M36+K36+I36</f>
        <v>315</v>
      </c>
      <c r="P36" s="178">
        <f>+N36+L36+J36</f>
        <v>63</v>
      </c>
      <c r="Q36" s="178">
        <f>+P36/G36</f>
        <v>63</v>
      </c>
      <c r="R36" s="174">
        <f>+O36/P36</f>
        <v>5</v>
      </c>
      <c r="S36" s="192"/>
      <c r="T36" s="67">
        <f>IF(S36&lt;&gt;0,-(S36-O36)/S36,"")</f>
      </c>
      <c r="U36" s="192">
        <v>656465</v>
      </c>
      <c r="V36" s="178">
        <v>72578</v>
      </c>
      <c r="W36" s="141">
        <f>+U36/V36</f>
        <v>9.044958527377442</v>
      </c>
      <c r="X36" s="8"/>
      <c r="Y36" s="8"/>
    </row>
    <row r="37" spans="1:25" s="10" customFormat="1" ht="15.75" customHeight="1">
      <c r="A37" s="54">
        <v>33</v>
      </c>
      <c r="B37" s="186" t="s">
        <v>129</v>
      </c>
      <c r="C37" s="69">
        <v>38800</v>
      </c>
      <c r="D37" s="116" t="s">
        <v>6</v>
      </c>
      <c r="E37" s="116" t="s">
        <v>130</v>
      </c>
      <c r="F37" s="83">
        <v>58</v>
      </c>
      <c r="G37" s="83">
        <v>3</v>
      </c>
      <c r="H37" s="83">
        <v>29</v>
      </c>
      <c r="I37" s="187">
        <v>108</v>
      </c>
      <c r="J37" s="176">
        <v>20</v>
      </c>
      <c r="K37" s="187">
        <v>62</v>
      </c>
      <c r="L37" s="176">
        <v>9</v>
      </c>
      <c r="M37" s="187">
        <v>74</v>
      </c>
      <c r="N37" s="176">
        <v>11</v>
      </c>
      <c r="O37" s="188">
        <f>I37+K37+M37</f>
        <v>244</v>
      </c>
      <c r="P37" s="189">
        <f>J37+L37+N37</f>
        <v>40</v>
      </c>
      <c r="Q37" s="178">
        <f>+P37/G37</f>
        <v>13.333333333333334</v>
      </c>
      <c r="R37" s="138">
        <f>IF(O37&lt;&gt;0,O37/P37,"")</f>
        <v>6.1</v>
      </c>
      <c r="S37" s="187">
        <v>196</v>
      </c>
      <c r="T37" s="67">
        <f>IF(S37&lt;&gt;0,-(S37-O37)/S37,"")</f>
        <v>0.24489795918367346</v>
      </c>
      <c r="U37" s="188">
        <f>878637+244</f>
        <v>878881</v>
      </c>
      <c r="V37" s="179">
        <f>134794+0</f>
        <v>134794</v>
      </c>
      <c r="W37" s="141">
        <f>+U37/V37</f>
        <v>6.520178939715418</v>
      </c>
      <c r="X37" s="8"/>
      <c r="Y37" s="8"/>
    </row>
    <row r="38" spans="1:25" s="10" customFormat="1" ht="15.75" customHeight="1">
      <c r="A38" s="53">
        <v>34</v>
      </c>
      <c r="B38" s="185" t="s">
        <v>57</v>
      </c>
      <c r="C38" s="69">
        <v>38954</v>
      </c>
      <c r="D38" s="115" t="s">
        <v>27</v>
      </c>
      <c r="E38" s="115" t="s">
        <v>80</v>
      </c>
      <c r="F38" s="79">
        <v>103</v>
      </c>
      <c r="G38" s="79">
        <v>1</v>
      </c>
      <c r="H38" s="79">
        <v>19</v>
      </c>
      <c r="I38" s="192">
        <v>28</v>
      </c>
      <c r="J38" s="178">
        <v>7</v>
      </c>
      <c r="K38" s="192">
        <v>25</v>
      </c>
      <c r="L38" s="178">
        <v>5</v>
      </c>
      <c r="M38" s="192">
        <v>40</v>
      </c>
      <c r="N38" s="178">
        <v>8</v>
      </c>
      <c r="O38" s="192">
        <f>+M38+K38+I38</f>
        <v>93</v>
      </c>
      <c r="P38" s="178">
        <f>+N38+L38+J38</f>
        <v>20</v>
      </c>
      <c r="Q38" s="178">
        <f>+P38/G38</f>
        <v>20</v>
      </c>
      <c r="R38" s="174">
        <f>+O38/P38</f>
        <v>4.65</v>
      </c>
      <c r="S38" s="192">
        <v>1450</v>
      </c>
      <c r="T38" s="67">
        <f>IF(S38&lt;&gt;0,-(S38-O38)/S38,"")</f>
        <v>-0.9358620689655173</v>
      </c>
      <c r="U38" s="192">
        <v>914585</v>
      </c>
      <c r="V38" s="178">
        <v>126959</v>
      </c>
      <c r="W38" s="141">
        <f>+U38/V38</f>
        <v>7.203782323427248</v>
      </c>
      <c r="X38" s="8"/>
      <c r="Y38" s="8"/>
    </row>
    <row r="39" spans="1:25" s="10" customFormat="1" ht="15.75" customHeight="1" thickBot="1">
      <c r="A39" s="54">
        <v>35</v>
      </c>
      <c r="B39" s="236" t="s">
        <v>109</v>
      </c>
      <c r="C39" s="136">
        <v>39038</v>
      </c>
      <c r="D39" s="237" t="s">
        <v>27</v>
      </c>
      <c r="E39" s="237" t="s">
        <v>14</v>
      </c>
      <c r="F39" s="238">
        <v>40</v>
      </c>
      <c r="G39" s="238">
        <v>1</v>
      </c>
      <c r="H39" s="238">
        <v>7</v>
      </c>
      <c r="I39" s="239">
        <v>49</v>
      </c>
      <c r="J39" s="240">
        <v>6</v>
      </c>
      <c r="K39" s="239">
        <v>34</v>
      </c>
      <c r="L39" s="240">
        <v>4</v>
      </c>
      <c r="M39" s="239">
        <v>0</v>
      </c>
      <c r="N39" s="240">
        <v>0</v>
      </c>
      <c r="O39" s="239">
        <f>+M39+K39+I39</f>
        <v>83</v>
      </c>
      <c r="P39" s="240">
        <f>+N39+L39+J39</f>
        <v>10</v>
      </c>
      <c r="Q39" s="240">
        <f>+P39/G39</f>
        <v>10</v>
      </c>
      <c r="R39" s="241">
        <f>+O39/P39</f>
        <v>8.3</v>
      </c>
      <c r="S39" s="239">
        <v>1394</v>
      </c>
      <c r="T39" s="143">
        <f>IF(S39&lt;&gt;0,-(S39-O39)/S39,"")</f>
        <v>-0.9404591104734576</v>
      </c>
      <c r="U39" s="239">
        <v>122597</v>
      </c>
      <c r="V39" s="240">
        <v>15458</v>
      </c>
      <c r="W39" s="242">
        <f>+U39/V39</f>
        <v>7.930974252814077</v>
      </c>
      <c r="X39" s="8"/>
      <c r="Y39" s="8"/>
    </row>
    <row r="40" spans="1:28" s="122" customFormat="1" ht="15.75" thickBot="1">
      <c r="A40" s="137"/>
      <c r="B40" s="218" t="s">
        <v>78</v>
      </c>
      <c r="C40" s="219"/>
      <c r="D40" s="218"/>
      <c r="E40" s="219"/>
      <c r="F40" s="131"/>
      <c r="G40" s="131">
        <f>SUM(G5:G39)</f>
        <v>1347</v>
      </c>
      <c r="H40" s="132"/>
      <c r="I40" s="150"/>
      <c r="J40" s="161"/>
      <c r="K40" s="150"/>
      <c r="L40" s="161"/>
      <c r="M40" s="150"/>
      <c r="N40" s="161"/>
      <c r="O40" s="150">
        <f>SUM(O5:O39)</f>
        <v>1622470</v>
      </c>
      <c r="P40" s="161">
        <f>SUM(P5:P39)</f>
        <v>200907</v>
      </c>
      <c r="Q40" s="161">
        <f>O40/G40</f>
        <v>1204.5063103192279</v>
      </c>
      <c r="R40" s="133">
        <f>O40/P40</f>
        <v>8.075726579959882</v>
      </c>
      <c r="S40" s="150"/>
      <c r="T40" s="134"/>
      <c r="U40" s="150"/>
      <c r="V40" s="161"/>
      <c r="W40" s="135"/>
      <c r="AB40" s="122" t="s">
        <v>39</v>
      </c>
    </row>
    <row r="41" spans="1:24" s="52" customFormat="1" ht="13.5" customHeight="1">
      <c r="A41" s="41"/>
      <c r="B41" s="147"/>
      <c r="C41" s="130"/>
      <c r="F41" s="172"/>
      <c r="G41" s="43"/>
      <c r="H41" s="42"/>
      <c r="I41" s="151"/>
      <c r="J41" s="46"/>
      <c r="K41" s="151"/>
      <c r="L41" s="46"/>
      <c r="M41" s="151"/>
      <c r="N41" s="46"/>
      <c r="O41" s="151"/>
      <c r="P41" s="46"/>
      <c r="Q41" s="46"/>
      <c r="R41" s="47"/>
      <c r="S41" s="159"/>
      <c r="T41" s="49"/>
      <c r="U41" s="159"/>
      <c r="V41" s="46"/>
      <c r="W41" s="47"/>
      <c r="X41" s="51"/>
    </row>
    <row r="42" spans="1:24" s="34" customFormat="1" ht="18" customHeight="1">
      <c r="A42" s="33"/>
      <c r="B42" s="148"/>
      <c r="C42" s="118"/>
      <c r="D42" s="222"/>
      <c r="E42" s="223"/>
      <c r="F42" s="223"/>
      <c r="G42" s="223"/>
      <c r="H42" s="35"/>
      <c r="I42" s="152"/>
      <c r="J42" s="162"/>
      <c r="K42" s="152"/>
      <c r="L42" s="162"/>
      <c r="M42" s="152"/>
      <c r="N42" s="162"/>
      <c r="O42" s="156"/>
      <c r="P42" s="169"/>
      <c r="Q42" s="162"/>
      <c r="R42" s="38"/>
      <c r="S42" s="221" t="s">
        <v>40</v>
      </c>
      <c r="T42" s="221"/>
      <c r="U42" s="221"/>
      <c r="V42" s="221"/>
      <c r="W42" s="221"/>
      <c r="X42" s="39"/>
    </row>
    <row r="43" spans="1:24" s="34" customFormat="1" ht="18">
      <c r="A43" s="33"/>
      <c r="B43" s="148"/>
      <c r="C43" s="118"/>
      <c r="D43" s="57"/>
      <c r="E43" s="58"/>
      <c r="F43" s="171"/>
      <c r="G43" s="171"/>
      <c r="H43" s="35"/>
      <c r="I43" s="152"/>
      <c r="J43" s="162"/>
      <c r="K43" s="152"/>
      <c r="L43" s="162"/>
      <c r="M43" s="152"/>
      <c r="N43" s="162"/>
      <c r="O43" s="156"/>
      <c r="P43" s="169"/>
      <c r="Q43" s="162"/>
      <c r="R43" s="38"/>
      <c r="S43" s="221"/>
      <c r="T43" s="221"/>
      <c r="U43" s="221"/>
      <c r="V43" s="221"/>
      <c r="W43" s="221"/>
      <c r="X43" s="39"/>
    </row>
    <row r="44" spans="1:24" s="34" customFormat="1" ht="18">
      <c r="A44" s="33"/>
      <c r="B44" s="40"/>
      <c r="C44" s="119"/>
      <c r="F44" s="35"/>
      <c r="G44" s="35"/>
      <c r="H44" s="35"/>
      <c r="I44" s="152"/>
      <c r="J44" s="162"/>
      <c r="K44" s="152"/>
      <c r="L44" s="162"/>
      <c r="M44" s="152"/>
      <c r="N44" s="162"/>
      <c r="O44" s="156"/>
      <c r="P44" s="169"/>
      <c r="Q44" s="162"/>
      <c r="R44" s="38"/>
      <c r="S44" s="221"/>
      <c r="T44" s="221"/>
      <c r="U44" s="221"/>
      <c r="V44" s="221"/>
      <c r="W44" s="221"/>
      <c r="X44" s="39"/>
    </row>
    <row r="45" spans="1:24" s="34" customFormat="1" ht="18" customHeight="1">
      <c r="A45" s="33"/>
      <c r="B45" s="40"/>
      <c r="C45" s="119"/>
      <c r="E45" s="40"/>
      <c r="F45" s="35"/>
      <c r="G45" s="35"/>
      <c r="H45" s="35"/>
      <c r="I45" s="152"/>
      <c r="J45" s="162"/>
      <c r="K45" s="152"/>
      <c r="L45" s="162"/>
      <c r="M45" s="152"/>
      <c r="N45" s="162"/>
      <c r="O45" s="156"/>
      <c r="P45" s="169"/>
      <c r="Q45" s="162"/>
      <c r="R45" s="38"/>
      <c r="S45" s="220" t="s">
        <v>141</v>
      </c>
      <c r="T45" s="220"/>
      <c r="U45" s="220"/>
      <c r="V45" s="220"/>
      <c r="W45" s="220"/>
      <c r="X45" s="39"/>
    </row>
    <row r="46" spans="1:24" s="34" customFormat="1" ht="18">
      <c r="A46" s="33"/>
      <c r="B46" s="40"/>
      <c r="C46" s="119"/>
      <c r="E46" s="40"/>
      <c r="F46" s="35"/>
      <c r="G46" s="35"/>
      <c r="H46" s="35"/>
      <c r="I46" s="152"/>
      <c r="J46" s="162"/>
      <c r="K46" s="152"/>
      <c r="L46" s="162"/>
      <c r="M46" s="152"/>
      <c r="N46" s="162"/>
      <c r="O46" s="156"/>
      <c r="P46" s="169"/>
      <c r="Q46" s="162"/>
      <c r="R46" s="38"/>
      <c r="S46" s="220"/>
      <c r="T46" s="220"/>
      <c r="U46" s="220"/>
      <c r="V46" s="220"/>
      <c r="W46" s="220"/>
      <c r="X46" s="39"/>
    </row>
    <row r="47" spans="1:24" s="34" customFormat="1" ht="18">
      <c r="A47" s="33"/>
      <c r="B47" s="40"/>
      <c r="C47" s="119"/>
      <c r="E47" s="40"/>
      <c r="F47" s="35"/>
      <c r="G47" s="35"/>
      <c r="H47" s="35"/>
      <c r="I47" s="152"/>
      <c r="J47" s="162"/>
      <c r="K47" s="152"/>
      <c r="L47" s="162"/>
      <c r="M47" s="152"/>
      <c r="N47" s="162"/>
      <c r="O47" s="156"/>
      <c r="P47" s="169"/>
      <c r="Q47" s="162"/>
      <c r="R47" s="38"/>
      <c r="S47" s="220"/>
      <c r="T47" s="220"/>
      <c r="U47" s="220"/>
      <c r="V47" s="220"/>
      <c r="W47" s="220"/>
      <c r="X47" s="39"/>
    </row>
    <row r="48" spans="1:24" s="34" customFormat="1" ht="18">
      <c r="A48" s="33"/>
      <c r="B48" s="40"/>
      <c r="C48" s="119"/>
      <c r="E48" s="40"/>
      <c r="F48" s="35"/>
      <c r="G48" s="35"/>
      <c r="H48" s="35"/>
      <c r="I48" s="152"/>
      <c r="J48" s="162"/>
      <c r="K48" s="152"/>
      <c r="L48" s="162"/>
      <c r="M48" s="152"/>
      <c r="N48" s="162"/>
      <c r="O48" s="156"/>
      <c r="P48" s="215" t="s">
        <v>70</v>
      </c>
      <c r="Q48" s="216"/>
      <c r="R48" s="216"/>
      <c r="S48" s="216"/>
      <c r="T48" s="216"/>
      <c r="U48" s="216"/>
      <c r="V48" s="216"/>
      <c r="W48" s="216"/>
      <c r="X48" s="39"/>
    </row>
    <row r="49" spans="1:24" s="34" customFormat="1" ht="18">
      <c r="A49" s="33"/>
      <c r="B49" s="40"/>
      <c r="C49" s="119"/>
      <c r="E49" s="40"/>
      <c r="F49" s="35"/>
      <c r="G49" s="35"/>
      <c r="H49" s="35"/>
      <c r="I49" s="152"/>
      <c r="J49" s="162"/>
      <c r="K49" s="152"/>
      <c r="L49" s="162"/>
      <c r="M49" s="152"/>
      <c r="N49" s="162"/>
      <c r="O49" s="156"/>
      <c r="P49" s="216"/>
      <c r="Q49" s="216"/>
      <c r="R49" s="216"/>
      <c r="S49" s="216"/>
      <c r="T49" s="216"/>
      <c r="U49" s="216"/>
      <c r="V49" s="216"/>
      <c r="W49" s="216"/>
      <c r="X49" s="39"/>
    </row>
    <row r="50" spans="1:24" s="34" customFormat="1" ht="18">
      <c r="A50" s="33"/>
      <c r="B50" s="40"/>
      <c r="C50" s="119"/>
      <c r="E50" s="40"/>
      <c r="F50" s="35"/>
      <c r="G50" s="35"/>
      <c r="H50" s="35"/>
      <c r="I50" s="152"/>
      <c r="J50" s="162"/>
      <c r="K50" s="152"/>
      <c r="L50" s="162"/>
      <c r="M50" s="152"/>
      <c r="N50" s="162"/>
      <c r="O50" s="156"/>
      <c r="P50" s="216"/>
      <c r="Q50" s="216"/>
      <c r="R50" s="216"/>
      <c r="S50" s="216"/>
      <c r="T50" s="216"/>
      <c r="U50" s="216"/>
      <c r="V50" s="216"/>
      <c r="W50" s="216"/>
      <c r="X50" s="39"/>
    </row>
    <row r="51" spans="1:24" s="34" customFormat="1" ht="18">
      <c r="A51" s="33"/>
      <c r="B51" s="40"/>
      <c r="C51" s="119"/>
      <c r="E51" s="40"/>
      <c r="F51" s="35"/>
      <c r="G51" s="35"/>
      <c r="H51" s="35"/>
      <c r="I51" s="152"/>
      <c r="J51" s="162"/>
      <c r="K51" s="152"/>
      <c r="L51" s="162"/>
      <c r="M51" s="152"/>
      <c r="N51" s="162"/>
      <c r="O51" s="156"/>
      <c r="P51" s="216"/>
      <c r="Q51" s="216"/>
      <c r="R51" s="216"/>
      <c r="S51" s="216"/>
      <c r="T51" s="216"/>
      <c r="U51" s="216"/>
      <c r="V51" s="216"/>
      <c r="W51" s="216"/>
      <c r="X51" s="39"/>
    </row>
    <row r="52" spans="1:24" s="34" customFormat="1" ht="18" customHeight="1">
      <c r="A52" s="33"/>
      <c r="B52" s="40"/>
      <c r="C52" s="119"/>
      <c r="E52" s="40"/>
      <c r="F52" s="35"/>
      <c r="G52" s="35"/>
      <c r="H52" s="35"/>
      <c r="I52" s="152"/>
      <c r="J52" s="162"/>
      <c r="K52" s="152"/>
      <c r="L52" s="162"/>
      <c r="M52" s="152"/>
      <c r="N52" s="162"/>
      <c r="O52" s="156"/>
      <c r="P52" s="216"/>
      <c r="Q52" s="216"/>
      <c r="R52" s="216"/>
      <c r="S52" s="216"/>
      <c r="T52" s="216"/>
      <c r="U52" s="216"/>
      <c r="V52" s="216"/>
      <c r="W52" s="216"/>
      <c r="X52" s="39"/>
    </row>
    <row r="53" spans="1:24" s="34" customFormat="1" ht="18">
      <c r="A53" s="33"/>
      <c r="B53" s="40"/>
      <c r="C53" s="119"/>
      <c r="E53" s="40"/>
      <c r="F53" s="35"/>
      <c r="G53" s="5"/>
      <c r="H53" s="5"/>
      <c r="I53" s="153"/>
      <c r="J53" s="163"/>
      <c r="K53" s="153"/>
      <c r="L53" s="163"/>
      <c r="M53" s="153"/>
      <c r="N53" s="163"/>
      <c r="O53" s="156"/>
      <c r="P53" s="216"/>
      <c r="Q53" s="216"/>
      <c r="R53" s="216"/>
      <c r="S53" s="216"/>
      <c r="T53" s="216"/>
      <c r="U53" s="216"/>
      <c r="V53" s="216"/>
      <c r="W53" s="216"/>
      <c r="X53" s="39"/>
    </row>
    <row r="54" spans="1:24" s="34" customFormat="1" ht="18">
      <c r="A54" s="33"/>
      <c r="B54" s="40"/>
      <c r="C54" s="119"/>
      <c r="E54" s="40"/>
      <c r="F54" s="35"/>
      <c r="G54" s="5"/>
      <c r="H54" s="5"/>
      <c r="I54" s="153"/>
      <c r="J54" s="163"/>
      <c r="K54" s="153"/>
      <c r="L54" s="163"/>
      <c r="M54" s="153"/>
      <c r="N54" s="163"/>
      <c r="O54" s="156"/>
      <c r="P54" s="217" t="s">
        <v>71</v>
      </c>
      <c r="Q54" s="216"/>
      <c r="R54" s="216"/>
      <c r="S54" s="216"/>
      <c r="T54" s="216"/>
      <c r="U54" s="216"/>
      <c r="V54" s="216"/>
      <c r="W54" s="216"/>
      <c r="X54" s="39"/>
    </row>
    <row r="55" spans="1:24" s="34" customFormat="1" ht="18">
      <c r="A55" s="33"/>
      <c r="B55" s="40"/>
      <c r="C55" s="119"/>
      <c r="E55" s="40"/>
      <c r="F55" s="35"/>
      <c r="G55" s="5"/>
      <c r="H55" s="5"/>
      <c r="I55" s="153"/>
      <c r="J55" s="163"/>
      <c r="K55" s="153"/>
      <c r="L55" s="163"/>
      <c r="M55" s="153"/>
      <c r="N55" s="163"/>
      <c r="O55" s="156"/>
      <c r="P55" s="216"/>
      <c r="Q55" s="216"/>
      <c r="R55" s="216"/>
      <c r="S55" s="216"/>
      <c r="T55" s="216"/>
      <c r="U55" s="216"/>
      <c r="V55" s="216"/>
      <c r="W55" s="216"/>
      <c r="X55" s="39"/>
    </row>
    <row r="56" spans="1:24" s="34" customFormat="1" ht="18">
      <c r="A56" s="33"/>
      <c r="B56" s="40"/>
      <c r="C56" s="119"/>
      <c r="E56" s="40"/>
      <c r="F56" s="35"/>
      <c r="G56" s="5"/>
      <c r="H56" s="5"/>
      <c r="I56" s="153"/>
      <c r="J56" s="163"/>
      <c r="K56" s="153"/>
      <c r="L56" s="163"/>
      <c r="M56" s="153"/>
      <c r="N56" s="163"/>
      <c r="O56" s="156"/>
      <c r="P56" s="216"/>
      <c r="Q56" s="216"/>
      <c r="R56" s="216"/>
      <c r="S56" s="216"/>
      <c r="T56" s="216"/>
      <c r="U56" s="216"/>
      <c r="V56" s="216"/>
      <c r="W56" s="216"/>
      <c r="X56" s="39"/>
    </row>
    <row r="57" spans="1:24" s="34" customFormat="1" ht="18">
      <c r="A57" s="33"/>
      <c r="B57" s="40"/>
      <c r="C57" s="119"/>
      <c r="E57" s="40"/>
      <c r="F57" s="35"/>
      <c r="G57" s="5"/>
      <c r="H57" s="5"/>
      <c r="I57" s="153"/>
      <c r="J57" s="163"/>
      <c r="K57" s="153"/>
      <c r="L57" s="163"/>
      <c r="M57" s="153"/>
      <c r="N57" s="163"/>
      <c r="O57" s="156"/>
      <c r="P57" s="216"/>
      <c r="Q57" s="216"/>
      <c r="R57" s="216"/>
      <c r="S57" s="216"/>
      <c r="T57" s="216"/>
      <c r="U57" s="216"/>
      <c r="V57" s="216"/>
      <c r="W57" s="216"/>
      <c r="X57" s="39"/>
    </row>
    <row r="58" spans="1:24" s="34" customFormat="1" ht="18">
      <c r="A58" s="33"/>
      <c r="B58" s="40"/>
      <c r="C58" s="119"/>
      <c r="E58" s="40"/>
      <c r="F58" s="35"/>
      <c r="G58" s="5"/>
      <c r="H58" s="5"/>
      <c r="I58" s="153"/>
      <c r="J58" s="163"/>
      <c r="K58" s="153"/>
      <c r="L58" s="163"/>
      <c r="M58" s="153"/>
      <c r="N58" s="163"/>
      <c r="O58" s="156"/>
      <c r="P58" s="216"/>
      <c r="Q58" s="216"/>
      <c r="R58" s="216"/>
      <c r="S58" s="216"/>
      <c r="T58" s="216"/>
      <c r="U58" s="216"/>
      <c r="V58" s="216"/>
      <c r="W58" s="216"/>
      <c r="X58" s="39"/>
    </row>
    <row r="59" spans="16:23" ht="18">
      <c r="P59" s="216"/>
      <c r="Q59" s="216"/>
      <c r="R59" s="216"/>
      <c r="S59" s="216"/>
      <c r="T59" s="216"/>
      <c r="U59" s="216"/>
      <c r="V59" s="216"/>
      <c r="W59" s="216"/>
    </row>
    <row r="60" spans="16:23" ht="18">
      <c r="P60" s="216"/>
      <c r="Q60" s="216"/>
      <c r="R60" s="216"/>
      <c r="S60" s="216"/>
      <c r="T60" s="216"/>
      <c r="U60" s="216"/>
      <c r="V60" s="216"/>
      <c r="W60" s="216"/>
    </row>
  </sheetData>
  <mergeCells count="21">
    <mergeCell ref="P48:W53"/>
    <mergeCell ref="P54:W60"/>
    <mergeCell ref="B40:C40"/>
    <mergeCell ref="D40:E40"/>
    <mergeCell ref="S45:W47"/>
    <mergeCell ref="S42:W44"/>
    <mergeCell ref="D42:G42"/>
    <mergeCell ref="A2:W2"/>
    <mergeCell ref="S3:T3"/>
    <mergeCell ref="F3:F4"/>
    <mergeCell ref="I3:J3"/>
    <mergeCell ref="G3:G4"/>
    <mergeCell ref="U3:W3"/>
    <mergeCell ref="B3:B4"/>
    <mergeCell ref="C3:C4"/>
    <mergeCell ref="E3:E4"/>
    <mergeCell ref="H3:H4"/>
    <mergeCell ref="D3:D4"/>
    <mergeCell ref="M3:N3"/>
    <mergeCell ref="K3:L3"/>
    <mergeCell ref="O3:R3"/>
  </mergeCells>
  <printOptions/>
  <pageMargins left="0.3" right="0.13" top="1" bottom="1" header="0.5" footer="0.5"/>
  <pageSetup orientation="portrait" paperSize="9" scale="35" r:id="rId2"/>
  <ignoredErrors>
    <ignoredError sqref="H40:N40 Q40:T40" emptyCellReference="1"/>
    <ignoredError sqref="W40 X26:X28 X8 X9:X13 X40 R20:R32 Q19 R19 Q20:Q32 O20:P32 Q38 O33:P38 Q33:Q37 R6:R18 Q6:Q18 R33:R37 W19:W32" formula="1"/>
    <ignoredError sqref="C13" twoDigitTextYear="1"/>
  </ignoredErrors>
  <drawing r:id="rId1"/>
</worksheet>
</file>

<file path=xl/worksheets/sheet2.xml><?xml version="1.0" encoding="utf-8"?>
<worksheet xmlns="http://schemas.openxmlformats.org/spreadsheetml/2006/main" xmlns:r="http://schemas.openxmlformats.org/officeDocument/2006/relationships">
  <dimension ref="A1:AB83"/>
  <sheetViews>
    <sheetView zoomScale="70" zoomScaleNormal="70" workbookViewId="0" topLeftCell="A1">
      <selection activeCell="B3" sqref="B3:B4"/>
    </sheetView>
  </sheetViews>
  <sheetFormatPr defaultColWidth="9.140625" defaultRowHeight="12.75"/>
  <cols>
    <col min="1" max="1" width="4.57421875" style="31" bestFit="1" customWidth="1"/>
    <col min="2" max="2" width="40.140625" style="3" customWidth="1"/>
    <col min="3" max="3" width="9.8515625" style="5" hidden="1" customWidth="1"/>
    <col min="4" max="4" width="13.421875" style="3" customWidth="1"/>
    <col min="5" max="5" width="18.140625" style="4" hidden="1" customWidth="1"/>
    <col min="6" max="6" width="6.28125" style="5" hidden="1" customWidth="1"/>
    <col min="7" max="7" width="8.421875" style="5" bestFit="1" customWidth="1"/>
    <col min="8" max="8" width="9.140625" style="5" customWidth="1"/>
    <col min="9" max="9" width="11.00390625" style="13" hidden="1" customWidth="1"/>
    <col min="10" max="10" width="7.421875" style="3" hidden="1" customWidth="1"/>
    <col min="11" max="11" width="11.00390625" style="13" hidden="1" customWidth="1"/>
    <col min="12" max="12" width="8.00390625" style="3" hidden="1" customWidth="1"/>
    <col min="13" max="13" width="12.140625" style="13" hidden="1" customWidth="1"/>
    <col min="14" max="14" width="8.00390625" style="3" hidden="1" customWidth="1"/>
    <col min="15" max="15" width="14.00390625" style="15" bestFit="1" customWidth="1"/>
    <col min="16" max="16" width="9.8515625" style="3" bestFit="1" customWidth="1"/>
    <col min="17" max="17" width="10.7109375" style="3" hidden="1" customWidth="1"/>
    <col min="18" max="18" width="7.7109375" style="17" hidden="1" customWidth="1"/>
    <col min="19" max="19" width="12.140625" style="16" hidden="1" customWidth="1"/>
    <col min="20" max="20" width="10.28125" style="3" hidden="1" customWidth="1"/>
    <col min="21" max="21" width="15.00390625" style="13" bestFit="1" customWidth="1"/>
    <col min="22" max="22" width="10.8515625" style="14" customWidth="1"/>
    <col min="23" max="23" width="7.7109375" style="17" customWidth="1"/>
    <col min="24" max="24" width="39.8515625" style="1" customWidth="1"/>
    <col min="25" max="27" width="39.8515625" style="3" customWidth="1"/>
    <col min="28" max="28" width="2.00390625" style="3" bestFit="1" customWidth="1"/>
    <col min="29" max="16384" width="39.8515625" style="3" customWidth="1"/>
  </cols>
  <sheetData>
    <row r="1" spans="1:15" s="10" customFormat="1" ht="95.25" customHeight="1">
      <c r="A1" s="29"/>
      <c r="B1" s="28"/>
      <c r="C1" s="27"/>
      <c r="D1" s="26"/>
      <c r="E1" s="26"/>
      <c r="F1" s="25"/>
      <c r="G1" s="25"/>
      <c r="H1" s="25"/>
      <c r="I1" s="24"/>
      <c r="J1" s="23"/>
      <c r="K1" s="22"/>
      <c r="L1" s="21"/>
      <c r="M1" s="20"/>
      <c r="N1" s="19"/>
      <c r="O1" s="18"/>
    </row>
    <row r="2" spans="1:23" s="2" customFormat="1" ht="27.75" thickBot="1">
      <c r="A2" s="259" t="s">
        <v>72</v>
      </c>
      <c r="B2" s="208"/>
      <c r="C2" s="208"/>
      <c r="D2" s="208"/>
      <c r="E2" s="208"/>
      <c r="F2" s="208"/>
      <c r="G2" s="208"/>
      <c r="H2" s="208"/>
      <c r="I2" s="208"/>
      <c r="J2" s="208"/>
      <c r="K2" s="208"/>
      <c r="L2" s="208"/>
      <c r="M2" s="208"/>
      <c r="N2" s="208"/>
      <c r="O2" s="208"/>
      <c r="P2" s="208"/>
      <c r="Q2" s="208"/>
      <c r="R2" s="208"/>
      <c r="S2" s="208"/>
      <c r="T2" s="208"/>
      <c r="U2" s="208"/>
      <c r="V2" s="208"/>
      <c r="W2" s="208"/>
    </row>
    <row r="3" spans="1:23" s="30" customFormat="1" ht="16.5" customHeight="1">
      <c r="A3" s="32"/>
      <c r="B3" s="211" t="s">
        <v>18</v>
      </c>
      <c r="C3" s="204" t="s">
        <v>30</v>
      </c>
      <c r="D3" s="204" t="s">
        <v>19</v>
      </c>
      <c r="E3" s="204" t="s">
        <v>45</v>
      </c>
      <c r="F3" s="204" t="s">
        <v>31</v>
      </c>
      <c r="G3" s="204" t="s">
        <v>32</v>
      </c>
      <c r="H3" s="204" t="s">
        <v>33</v>
      </c>
      <c r="I3" s="206" t="s">
        <v>20</v>
      </c>
      <c r="J3" s="206"/>
      <c r="K3" s="206" t="s">
        <v>21</v>
      </c>
      <c r="L3" s="206"/>
      <c r="M3" s="206" t="s">
        <v>22</v>
      </c>
      <c r="N3" s="206"/>
      <c r="O3" s="207" t="s">
        <v>34</v>
      </c>
      <c r="P3" s="207"/>
      <c r="Q3" s="207"/>
      <c r="R3" s="207"/>
      <c r="S3" s="206" t="s">
        <v>35</v>
      </c>
      <c r="T3" s="206"/>
      <c r="U3" s="207" t="s">
        <v>36</v>
      </c>
      <c r="V3" s="207"/>
      <c r="W3" s="210"/>
    </row>
    <row r="4" spans="1:23" s="30" customFormat="1" ht="37.5" customHeight="1" thickBot="1">
      <c r="A4" s="103"/>
      <c r="B4" s="212"/>
      <c r="C4" s="209"/>
      <c r="D4" s="205"/>
      <c r="E4" s="205"/>
      <c r="F4" s="209"/>
      <c r="G4" s="209"/>
      <c r="H4" s="209"/>
      <c r="I4" s="104" t="s">
        <v>29</v>
      </c>
      <c r="J4" s="105" t="s">
        <v>24</v>
      </c>
      <c r="K4" s="104" t="s">
        <v>29</v>
      </c>
      <c r="L4" s="105" t="s">
        <v>24</v>
      </c>
      <c r="M4" s="104" t="s">
        <v>29</v>
      </c>
      <c r="N4" s="105" t="s">
        <v>24</v>
      </c>
      <c r="O4" s="106" t="s">
        <v>29</v>
      </c>
      <c r="P4" s="107" t="s">
        <v>24</v>
      </c>
      <c r="Q4" s="107" t="s">
        <v>37</v>
      </c>
      <c r="R4" s="108" t="s">
        <v>38</v>
      </c>
      <c r="S4" s="109" t="s">
        <v>29</v>
      </c>
      <c r="T4" s="105" t="s">
        <v>23</v>
      </c>
      <c r="U4" s="104" t="s">
        <v>29</v>
      </c>
      <c r="V4" s="110" t="s">
        <v>24</v>
      </c>
      <c r="W4" s="111" t="s">
        <v>38</v>
      </c>
    </row>
    <row r="5" spans="1:24" s="6" customFormat="1" ht="15.75" customHeight="1">
      <c r="A5" s="54">
        <v>1</v>
      </c>
      <c r="B5" s="231" t="s">
        <v>131</v>
      </c>
      <c r="C5" s="182">
        <v>39073</v>
      </c>
      <c r="D5" s="232" t="s">
        <v>6</v>
      </c>
      <c r="E5" s="232" t="s">
        <v>111</v>
      </c>
      <c r="F5" s="233">
        <v>112</v>
      </c>
      <c r="G5" s="233">
        <v>112</v>
      </c>
      <c r="H5" s="233">
        <v>2</v>
      </c>
      <c r="I5" s="194">
        <v>47628.5</v>
      </c>
      <c r="J5" s="183">
        <v>6379</v>
      </c>
      <c r="K5" s="194">
        <v>79857.5</v>
      </c>
      <c r="L5" s="183">
        <v>10041</v>
      </c>
      <c r="M5" s="194">
        <v>80081</v>
      </c>
      <c r="N5" s="183">
        <v>10679</v>
      </c>
      <c r="O5" s="195">
        <f>I5+K5+M5</f>
        <v>207567</v>
      </c>
      <c r="P5" s="196">
        <f>J5+L5+N5</f>
        <v>27099</v>
      </c>
      <c r="Q5" s="184">
        <f>IF(O5&lt;&gt;0,P5/G5,"")</f>
        <v>241.95535714285714</v>
      </c>
      <c r="R5" s="175">
        <f>IF(O5&lt;&gt;0,O5/P5,"")</f>
        <v>7.659581534373962</v>
      </c>
      <c r="S5" s="194">
        <v>423857</v>
      </c>
      <c r="T5" s="139">
        <f>IF(S5&lt;&gt;0,-(S5-O5)/S5,"")</f>
        <v>-0.5102900270610135</v>
      </c>
      <c r="U5" s="195">
        <f>789768+207567</f>
        <v>997335</v>
      </c>
      <c r="V5" s="203">
        <f>106210+27099</f>
        <v>133309</v>
      </c>
      <c r="W5" s="234">
        <f>+U5/V5</f>
        <v>7.481377851457891</v>
      </c>
      <c r="X5" s="7"/>
    </row>
    <row r="6" spans="1:24" s="6" customFormat="1" ht="15.75" customHeight="1">
      <c r="A6" s="54">
        <v>2</v>
      </c>
      <c r="B6" s="185" t="s">
        <v>132</v>
      </c>
      <c r="C6" s="69">
        <v>39073</v>
      </c>
      <c r="D6" s="115" t="s">
        <v>27</v>
      </c>
      <c r="E6" s="115" t="s">
        <v>44</v>
      </c>
      <c r="F6" s="79">
        <v>56</v>
      </c>
      <c r="G6" s="79">
        <v>57</v>
      </c>
      <c r="H6" s="256">
        <v>1</v>
      </c>
      <c r="I6" s="192">
        <v>68222</v>
      </c>
      <c r="J6" s="178">
        <v>6980</v>
      </c>
      <c r="K6" s="192">
        <v>111481</v>
      </c>
      <c r="L6" s="178">
        <v>10769</v>
      </c>
      <c r="M6" s="192">
        <v>26382</v>
      </c>
      <c r="N6" s="178">
        <v>2872</v>
      </c>
      <c r="O6" s="192">
        <f>+M6+K6+I6</f>
        <v>206085</v>
      </c>
      <c r="P6" s="178">
        <f>+N6+L6+J6</f>
        <v>20621</v>
      </c>
      <c r="Q6" s="178">
        <f>+P6/G6</f>
        <v>361.7719298245614</v>
      </c>
      <c r="R6" s="174">
        <f>+O6/P6</f>
        <v>9.993938218321128</v>
      </c>
      <c r="S6" s="192">
        <v>85406</v>
      </c>
      <c r="T6" s="67">
        <f>IF(S6&lt;&gt;0,-(S6-O6)/S6,"")</f>
        <v>1.413003770226916</v>
      </c>
      <c r="U6" s="192">
        <v>291491</v>
      </c>
      <c r="V6" s="178">
        <v>28287</v>
      </c>
      <c r="W6" s="141">
        <f>+U6/V6</f>
        <v>10.304768975147594</v>
      </c>
      <c r="X6" s="7"/>
    </row>
    <row r="7" spans="1:24" s="6" customFormat="1" ht="15.75" customHeight="1">
      <c r="A7" s="55">
        <v>3</v>
      </c>
      <c r="B7" s="253" t="s">
        <v>133</v>
      </c>
      <c r="C7" s="197">
        <v>39066</v>
      </c>
      <c r="D7" s="254" t="s">
        <v>25</v>
      </c>
      <c r="E7" s="254" t="s">
        <v>119</v>
      </c>
      <c r="F7" s="255">
        <v>183</v>
      </c>
      <c r="G7" s="255">
        <v>187</v>
      </c>
      <c r="H7" s="255">
        <v>3</v>
      </c>
      <c r="I7" s="198">
        <v>35337</v>
      </c>
      <c r="J7" s="199">
        <v>5071</v>
      </c>
      <c r="K7" s="198">
        <v>69593</v>
      </c>
      <c r="L7" s="199">
        <v>9422</v>
      </c>
      <c r="M7" s="198">
        <v>91609</v>
      </c>
      <c r="N7" s="199">
        <v>13487</v>
      </c>
      <c r="O7" s="200">
        <f>+I7+K7+M7</f>
        <v>196539</v>
      </c>
      <c r="P7" s="201">
        <f>+J7+L7+N7</f>
        <v>27980</v>
      </c>
      <c r="Q7" s="181">
        <f>IF(O7&lt;&gt;0,P7/G7,"")</f>
        <v>149.62566844919786</v>
      </c>
      <c r="R7" s="144">
        <f>IF(O7&lt;&gt;0,O7/P7,"")</f>
        <v>7.024267333809864</v>
      </c>
      <c r="S7" s="198">
        <v>396265</v>
      </c>
      <c r="T7" s="145">
        <f>IF(S7&lt;&gt;0,-(S7-O7)/S7,"")</f>
        <v>-0.5040212988782758</v>
      </c>
      <c r="U7" s="198">
        <v>1950348</v>
      </c>
      <c r="V7" s="199">
        <v>279701</v>
      </c>
      <c r="W7" s="202">
        <f>U7/V7</f>
        <v>6.972974712282044</v>
      </c>
      <c r="X7" s="7"/>
    </row>
    <row r="8" spans="1:25" s="9" customFormat="1" ht="15.75" customHeight="1">
      <c r="A8" s="53">
        <v>4</v>
      </c>
      <c r="B8" s="243" t="s">
        <v>124</v>
      </c>
      <c r="C8" s="96">
        <v>39073</v>
      </c>
      <c r="D8" s="244" t="s">
        <v>25</v>
      </c>
      <c r="E8" s="244" t="s">
        <v>26</v>
      </c>
      <c r="F8" s="245">
        <v>60</v>
      </c>
      <c r="G8" s="245">
        <v>60</v>
      </c>
      <c r="H8" s="245">
        <v>2</v>
      </c>
      <c r="I8" s="246">
        <v>59196</v>
      </c>
      <c r="J8" s="247">
        <v>6280</v>
      </c>
      <c r="K8" s="246">
        <v>100025</v>
      </c>
      <c r="L8" s="247">
        <v>9984</v>
      </c>
      <c r="M8" s="246">
        <v>22182</v>
      </c>
      <c r="N8" s="247">
        <v>2503</v>
      </c>
      <c r="O8" s="248">
        <f>+I8+K8+M8</f>
        <v>181403</v>
      </c>
      <c r="P8" s="249">
        <f>+J8+L8+N8</f>
        <v>18767</v>
      </c>
      <c r="Q8" s="250">
        <f>IF(O8&lt;&gt;0,P8/G8,"")</f>
        <v>312.78333333333336</v>
      </c>
      <c r="R8" s="251">
        <f>IF(O8&lt;&gt;0,O8/P8,"")</f>
        <v>9.666062769755422</v>
      </c>
      <c r="S8" s="246">
        <v>401457</v>
      </c>
      <c r="T8" s="89">
        <f aca="true" t="shared" si="0" ref="T8:T24">IF(S8&lt;&gt;0,-(S8-O8)/S8,"")</f>
        <v>-0.5481384058566671</v>
      </c>
      <c r="U8" s="246">
        <v>880482</v>
      </c>
      <c r="V8" s="247">
        <v>96804</v>
      </c>
      <c r="W8" s="252">
        <f>U8/V8</f>
        <v>9.095512582124705</v>
      </c>
      <c r="Y8" s="8"/>
    </row>
    <row r="9" spans="1:24" s="10" customFormat="1" ht="15.75" customHeight="1">
      <c r="A9" s="54">
        <v>5</v>
      </c>
      <c r="B9" s="186" t="s">
        <v>125</v>
      </c>
      <c r="C9" s="69">
        <v>39087</v>
      </c>
      <c r="D9" s="116" t="s">
        <v>25</v>
      </c>
      <c r="E9" s="116" t="s">
        <v>43</v>
      </c>
      <c r="F9" s="83">
        <v>80</v>
      </c>
      <c r="G9" s="83">
        <v>84</v>
      </c>
      <c r="H9" s="257">
        <v>1</v>
      </c>
      <c r="I9" s="187">
        <v>26612</v>
      </c>
      <c r="J9" s="176">
        <v>3189</v>
      </c>
      <c r="K9" s="187">
        <v>83573</v>
      </c>
      <c r="L9" s="176">
        <v>9156</v>
      </c>
      <c r="M9" s="187">
        <v>39816</v>
      </c>
      <c r="N9" s="176">
        <v>4612</v>
      </c>
      <c r="O9" s="188">
        <f>+I9+K9+M9</f>
        <v>150001</v>
      </c>
      <c r="P9" s="189">
        <f>+J9+L9+N9</f>
        <v>16957</v>
      </c>
      <c r="Q9" s="177">
        <f>IF(O9&lt;&gt;0,P9/G9,"")</f>
        <v>201.86904761904762</v>
      </c>
      <c r="R9" s="138">
        <f>IF(O9&lt;&gt;0,O9/P9,"")</f>
        <v>8.84596331898331</v>
      </c>
      <c r="S9" s="187"/>
      <c r="T9" s="67"/>
      <c r="U9" s="187">
        <v>151368</v>
      </c>
      <c r="V9" s="176">
        <v>17073</v>
      </c>
      <c r="W9" s="140">
        <f>U9/V9</f>
        <v>8.865928659286594</v>
      </c>
      <c r="X9" s="8"/>
    </row>
    <row r="10" spans="1:24" s="10" customFormat="1" ht="15.75" customHeight="1">
      <c r="A10" s="54">
        <v>6</v>
      </c>
      <c r="B10" s="186" t="s">
        <v>134</v>
      </c>
      <c r="C10" s="69">
        <v>39080</v>
      </c>
      <c r="D10" s="229" t="s">
        <v>100</v>
      </c>
      <c r="E10" s="229" t="s">
        <v>101</v>
      </c>
      <c r="F10" s="230">
        <v>97</v>
      </c>
      <c r="G10" s="230">
        <v>99</v>
      </c>
      <c r="H10" s="258">
        <v>1</v>
      </c>
      <c r="I10" s="190">
        <v>40502.5</v>
      </c>
      <c r="J10" s="180">
        <v>5067</v>
      </c>
      <c r="K10" s="190">
        <v>71143.5</v>
      </c>
      <c r="L10" s="180">
        <v>8212</v>
      </c>
      <c r="M10" s="190">
        <v>37191</v>
      </c>
      <c r="N10" s="180">
        <v>4646</v>
      </c>
      <c r="O10" s="190">
        <f>I10+K10+M10</f>
        <v>148837</v>
      </c>
      <c r="P10" s="180">
        <f>J10+L10+N10</f>
        <v>17925</v>
      </c>
      <c r="Q10" s="177">
        <f>IF(O10&lt;&gt;0,P10/G10,"")</f>
        <v>181.06060606060606</v>
      </c>
      <c r="R10" s="191">
        <f>+O10/P10</f>
        <v>8.303319386331939</v>
      </c>
      <c r="S10" s="190"/>
      <c r="T10" s="67">
        <f t="shared" si="0"/>
      </c>
      <c r="U10" s="190">
        <v>148653</v>
      </c>
      <c r="V10" s="180">
        <v>17926</v>
      </c>
      <c r="W10" s="142">
        <f>U10/V10</f>
        <v>8.292591766149727</v>
      </c>
      <c r="X10" s="12"/>
    </row>
    <row r="11" spans="1:24" s="10" customFormat="1" ht="15.75" customHeight="1">
      <c r="A11" s="54">
        <v>7</v>
      </c>
      <c r="B11" s="185" t="s">
        <v>135</v>
      </c>
      <c r="C11" s="59">
        <v>39073</v>
      </c>
      <c r="D11" s="115" t="s">
        <v>110</v>
      </c>
      <c r="E11" s="115" t="s">
        <v>110</v>
      </c>
      <c r="F11" s="79">
        <v>186</v>
      </c>
      <c r="G11" s="79">
        <v>186</v>
      </c>
      <c r="H11" s="79">
        <v>2</v>
      </c>
      <c r="I11" s="192">
        <v>31777</v>
      </c>
      <c r="J11" s="178">
        <v>4477</v>
      </c>
      <c r="K11" s="192">
        <v>49958</v>
      </c>
      <c r="L11" s="178">
        <v>6381</v>
      </c>
      <c r="M11" s="192">
        <v>33410</v>
      </c>
      <c r="N11" s="178">
        <v>4776</v>
      </c>
      <c r="O11" s="192">
        <f>I11+K11+M11</f>
        <v>115145</v>
      </c>
      <c r="P11" s="178">
        <f>J11+L11+N11</f>
        <v>15634</v>
      </c>
      <c r="Q11" s="177">
        <f>IF(O11&lt;&gt;0,P11/G11,"")</f>
        <v>84.05376344086021</v>
      </c>
      <c r="R11" s="138">
        <f>IF(O11&lt;&gt;0,O11/P11,"")</f>
        <v>7.36503773826276</v>
      </c>
      <c r="S11" s="192">
        <v>354838</v>
      </c>
      <c r="T11" s="67">
        <f t="shared" si="0"/>
        <v>-0.6754998055450656</v>
      </c>
      <c r="U11" s="193">
        <v>700180</v>
      </c>
      <c r="V11" s="179">
        <v>102187</v>
      </c>
      <c r="W11" s="141">
        <f>+U11/V11</f>
        <v>6.8519478994392635</v>
      </c>
      <c r="X11" s="8"/>
    </row>
    <row r="12" spans="1:25" s="10" customFormat="1" ht="15.75" customHeight="1">
      <c r="A12" s="54">
        <v>8</v>
      </c>
      <c r="B12" s="185" t="s">
        <v>136</v>
      </c>
      <c r="C12" s="59">
        <v>39080</v>
      </c>
      <c r="D12" s="115" t="s">
        <v>110</v>
      </c>
      <c r="E12" s="115" t="s">
        <v>41</v>
      </c>
      <c r="F12" s="79">
        <v>51</v>
      </c>
      <c r="G12" s="79">
        <v>51</v>
      </c>
      <c r="H12" s="256">
        <v>1</v>
      </c>
      <c r="I12" s="192">
        <v>28553</v>
      </c>
      <c r="J12" s="178">
        <v>3394</v>
      </c>
      <c r="K12" s="192">
        <v>53120</v>
      </c>
      <c r="L12" s="178">
        <v>6162</v>
      </c>
      <c r="M12" s="192">
        <v>19936.5</v>
      </c>
      <c r="N12" s="178">
        <v>2459</v>
      </c>
      <c r="O12" s="192">
        <f>I12+K12+M12</f>
        <v>101609.5</v>
      </c>
      <c r="P12" s="178">
        <f>J12+L12+N12</f>
        <v>12015</v>
      </c>
      <c r="Q12" s="177">
        <f>IF(O12&lt;&gt;0,P12/G12,"")</f>
        <v>235.58823529411765</v>
      </c>
      <c r="R12" s="138">
        <f>IF(O12&lt;&gt;0,O12/P12,"")</f>
        <v>8.456887224302955</v>
      </c>
      <c r="S12" s="192"/>
      <c r="T12" s="67">
        <f t="shared" si="0"/>
      </c>
      <c r="U12" s="192">
        <v>101609.5</v>
      </c>
      <c r="V12" s="178">
        <v>12015</v>
      </c>
      <c r="W12" s="141">
        <f>+U12/V12</f>
        <v>8.456887224302955</v>
      </c>
      <c r="X12" s="8"/>
      <c r="Y12" s="8"/>
    </row>
    <row r="13" spans="1:25" s="10" customFormat="1" ht="15.75" customHeight="1">
      <c r="A13" s="54">
        <v>9</v>
      </c>
      <c r="B13" s="185" t="s">
        <v>120</v>
      </c>
      <c r="C13" s="69" t="s">
        <v>127</v>
      </c>
      <c r="D13" s="115" t="s">
        <v>27</v>
      </c>
      <c r="E13" s="115" t="s">
        <v>80</v>
      </c>
      <c r="F13" s="79">
        <v>91</v>
      </c>
      <c r="G13" s="79">
        <v>91</v>
      </c>
      <c r="H13" s="79">
        <v>3</v>
      </c>
      <c r="I13" s="192">
        <v>20933</v>
      </c>
      <c r="J13" s="178">
        <v>2954</v>
      </c>
      <c r="K13" s="192">
        <v>47442</v>
      </c>
      <c r="L13" s="178">
        <v>5675</v>
      </c>
      <c r="M13" s="192">
        <v>27244</v>
      </c>
      <c r="N13" s="178">
        <v>3327</v>
      </c>
      <c r="O13" s="192">
        <f>+M13+K13+I13</f>
        <v>95619</v>
      </c>
      <c r="P13" s="178">
        <f>+N13+L13+J13</f>
        <v>11956</v>
      </c>
      <c r="Q13" s="177">
        <f>IF(O13&lt;&gt;0,P13/G13,"")</f>
        <v>131.3846153846154</v>
      </c>
      <c r="R13" s="174">
        <f>+O13/P13</f>
        <v>7.997574439611911</v>
      </c>
      <c r="S13" s="192">
        <v>339222</v>
      </c>
      <c r="T13" s="67">
        <f t="shared" si="0"/>
        <v>-0.7181226453472946</v>
      </c>
      <c r="U13" s="192">
        <v>1173038</v>
      </c>
      <c r="V13" s="178">
        <v>150650</v>
      </c>
      <c r="W13" s="141">
        <f>+U13/V13</f>
        <v>7.786511782276801</v>
      </c>
      <c r="X13" s="8"/>
      <c r="Y13" s="8"/>
    </row>
    <row r="14" spans="1:25" s="10" customFormat="1" ht="15.75" customHeight="1">
      <c r="A14" s="54">
        <v>10</v>
      </c>
      <c r="B14" s="185" t="s">
        <v>112</v>
      </c>
      <c r="C14" s="59">
        <v>39045</v>
      </c>
      <c r="D14" s="115" t="s">
        <v>110</v>
      </c>
      <c r="E14" s="115" t="s">
        <v>113</v>
      </c>
      <c r="F14" s="79">
        <v>59</v>
      </c>
      <c r="G14" s="79">
        <v>88</v>
      </c>
      <c r="H14" s="79">
        <v>6</v>
      </c>
      <c r="I14" s="192">
        <v>24433</v>
      </c>
      <c r="J14" s="178">
        <v>4138</v>
      </c>
      <c r="K14" s="192">
        <v>28590</v>
      </c>
      <c r="L14" s="178">
        <v>4312</v>
      </c>
      <c r="M14" s="192">
        <v>21008</v>
      </c>
      <c r="N14" s="178">
        <v>3349</v>
      </c>
      <c r="O14" s="192">
        <f>SUM(I14+K14+M14)</f>
        <v>74031</v>
      </c>
      <c r="P14" s="178">
        <f>SUM(J14+L14+N14)</f>
        <v>11799</v>
      </c>
      <c r="Q14" s="177">
        <f>IF(O14&lt;&gt;0,P14/G14,"")</f>
        <v>134.07954545454547</v>
      </c>
      <c r="R14" s="138">
        <f>IF(O14&lt;&gt;0,O14/P14,"")</f>
        <v>6.274345283498602</v>
      </c>
      <c r="S14" s="192">
        <v>212766.5</v>
      </c>
      <c r="T14" s="67">
        <f t="shared" si="0"/>
        <v>-0.6520551872592725</v>
      </c>
      <c r="U14" s="193">
        <v>3849765.5</v>
      </c>
      <c r="V14" s="179">
        <v>502418</v>
      </c>
      <c r="W14" s="141">
        <f>+U14/V14</f>
        <v>7.662475269596233</v>
      </c>
      <c r="X14" s="8"/>
      <c r="Y14" s="8"/>
    </row>
    <row r="15" spans="1:25" s="10" customFormat="1" ht="15.75" customHeight="1">
      <c r="A15" s="54">
        <v>11</v>
      </c>
      <c r="B15" s="185" t="s">
        <v>121</v>
      </c>
      <c r="C15" s="59">
        <v>39066</v>
      </c>
      <c r="D15" s="115" t="s">
        <v>110</v>
      </c>
      <c r="E15" s="115" t="s">
        <v>41</v>
      </c>
      <c r="F15" s="79">
        <v>51</v>
      </c>
      <c r="G15" s="79">
        <v>49</v>
      </c>
      <c r="H15" s="79">
        <v>3</v>
      </c>
      <c r="I15" s="192">
        <v>8328</v>
      </c>
      <c r="J15" s="178">
        <v>1032</v>
      </c>
      <c r="K15" s="192">
        <v>17410.5</v>
      </c>
      <c r="L15" s="178">
        <v>2090</v>
      </c>
      <c r="M15" s="192">
        <v>9924.5</v>
      </c>
      <c r="N15" s="178">
        <v>1290</v>
      </c>
      <c r="O15" s="192">
        <f>I15+K15+M15</f>
        <v>35663</v>
      </c>
      <c r="P15" s="178">
        <f>J15+L15+N15</f>
        <v>4412</v>
      </c>
      <c r="Q15" s="177">
        <f>IF(O15&lt;&gt;0,P15/G15,"")</f>
        <v>90.04081632653062</v>
      </c>
      <c r="R15" s="138">
        <f>IF(O15&lt;&gt;0,O15/P15,"")</f>
        <v>8.083182230281052</v>
      </c>
      <c r="S15" s="192">
        <v>146376</v>
      </c>
      <c r="T15" s="67">
        <f t="shared" si="0"/>
        <v>-0.7563603322949117</v>
      </c>
      <c r="U15" s="192">
        <v>672644.5</v>
      </c>
      <c r="V15" s="178">
        <v>81619</v>
      </c>
      <c r="W15" s="141">
        <f>+U15/V15</f>
        <v>8.241273477989195</v>
      </c>
      <c r="X15" s="8"/>
      <c r="Y15" s="8"/>
    </row>
    <row r="16" spans="1:25" s="10" customFormat="1" ht="15.75" customHeight="1">
      <c r="A16" s="54">
        <v>12</v>
      </c>
      <c r="B16" s="185" t="s">
        <v>126</v>
      </c>
      <c r="C16" s="59">
        <v>39073</v>
      </c>
      <c r="D16" s="115" t="s">
        <v>50</v>
      </c>
      <c r="E16" s="115" t="s">
        <v>50</v>
      </c>
      <c r="F16" s="79">
        <v>50</v>
      </c>
      <c r="G16" s="79">
        <v>50</v>
      </c>
      <c r="H16" s="79">
        <v>2</v>
      </c>
      <c r="I16" s="192">
        <v>5811</v>
      </c>
      <c r="J16" s="178">
        <v>805</v>
      </c>
      <c r="K16" s="192">
        <v>14759.5</v>
      </c>
      <c r="L16" s="178">
        <v>1679</v>
      </c>
      <c r="M16" s="192">
        <v>8733.5</v>
      </c>
      <c r="N16" s="178">
        <v>1063</v>
      </c>
      <c r="O16" s="192">
        <f>I16+K16+M16</f>
        <v>29304</v>
      </c>
      <c r="P16" s="178">
        <f>J16+L16+N16</f>
        <v>3547</v>
      </c>
      <c r="Q16" s="177">
        <f>IF(O16&lt;&gt;0,P16/G16,"")</f>
        <v>70.94</v>
      </c>
      <c r="R16" s="138">
        <f>IF(O16&lt;&gt;0,O16/P16,"")</f>
        <v>8.261629546095293</v>
      </c>
      <c r="S16" s="192">
        <v>115327</v>
      </c>
      <c r="T16" s="67">
        <f t="shared" si="0"/>
        <v>-0.7459051219575642</v>
      </c>
      <c r="U16" s="192">
        <v>174869</v>
      </c>
      <c r="V16" s="178">
        <v>21295</v>
      </c>
      <c r="W16" s="141">
        <f>+U16/V16</f>
        <v>8.211739845034046</v>
      </c>
      <c r="X16" s="8"/>
      <c r="Y16" s="8"/>
    </row>
    <row r="17" spans="1:25" s="10" customFormat="1" ht="15.75" customHeight="1">
      <c r="A17" s="54">
        <v>13</v>
      </c>
      <c r="B17" s="185" t="s">
        <v>114</v>
      </c>
      <c r="C17" s="59">
        <v>39052</v>
      </c>
      <c r="D17" s="115" t="s">
        <v>110</v>
      </c>
      <c r="E17" s="115" t="s">
        <v>115</v>
      </c>
      <c r="F17" s="79">
        <v>90</v>
      </c>
      <c r="G17" s="79">
        <v>51</v>
      </c>
      <c r="H17" s="79">
        <v>5</v>
      </c>
      <c r="I17" s="192">
        <v>6323</v>
      </c>
      <c r="J17" s="178">
        <v>1055</v>
      </c>
      <c r="K17" s="192">
        <v>9521.5</v>
      </c>
      <c r="L17" s="178">
        <v>1464</v>
      </c>
      <c r="M17" s="192">
        <v>6517.5</v>
      </c>
      <c r="N17" s="178">
        <v>1066</v>
      </c>
      <c r="O17" s="192">
        <f>I17+K17+M17</f>
        <v>22362</v>
      </c>
      <c r="P17" s="178">
        <f>J17+L17+N17</f>
        <v>3585</v>
      </c>
      <c r="Q17" s="177">
        <f>IF(O17&lt;&gt;0,P17/G17,"")</f>
        <v>70.29411764705883</v>
      </c>
      <c r="R17" s="138">
        <f>IF(O17&lt;&gt;0,O17/P17,"")</f>
        <v>6.23765690376569</v>
      </c>
      <c r="S17" s="192">
        <v>86219</v>
      </c>
      <c r="T17" s="67">
        <f t="shared" si="0"/>
        <v>-0.7406372145350792</v>
      </c>
      <c r="U17" s="193">
        <v>2089768.5</v>
      </c>
      <c r="V17" s="179">
        <v>280122</v>
      </c>
      <c r="W17" s="141">
        <f>+U17/V17</f>
        <v>7.460208409193137</v>
      </c>
      <c r="X17" s="8"/>
      <c r="Y17" s="8"/>
    </row>
    <row r="18" spans="1:25" s="10" customFormat="1" ht="15.75" customHeight="1">
      <c r="A18" s="54">
        <v>14</v>
      </c>
      <c r="B18" s="185" t="s">
        <v>128</v>
      </c>
      <c r="C18" s="59">
        <v>39073</v>
      </c>
      <c r="D18" s="115" t="s">
        <v>48</v>
      </c>
      <c r="E18" s="115" t="s">
        <v>5</v>
      </c>
      <c r="F18" s="79">
        <v>27</v>
      </c>
      <c r="G18" s="79">
        <v>27</v>
      </c>
      <c r="H18" s="256">
        <v>1</v>
      </c>
      <c r="I18" s="192">
        <v>3294</v>
      </c>
      <c r="J18" s="178">
        <v>414</v>
      </c>
      <c r="K18" s="192">
        <v>7203</v>
      </c>
      <c r="L18" s="178">
        <v>836</v>
      </c>
      <c r="M18" s="192">
        <v>5994</v>
      </c>
      <c r="N18" s="178">
        <v>752</v>
      </c>
      <c r="O18" s="192">
        <f>SUM(I18+K18+M18)</f>
        <v>16491</v>
      </c>
      <c r="P18" s="178">
        <f>SUM(J18+L18+N18)</f>
        <v>2002</v>
      </c>
      <c r="Q18" s="177">
        <f>IF(O18&lt;&gt;0,P18/G18,"")</f>
        <v>74.14814814814815</v>
      </c>
      <c r="R18" s="138">
        <f>IF(O18&lt;&gt;0,O18/P18,"")</f>
        <v>8.237262737262737</v>
      </c>
      <c r="S18" s="192">
        <v>48193</v>
      </c>
      <c r="T18" s="67">
        <f t="shared" si="0"/>
        <v>-0.6578133753864669</v>
      </c>
      <c r="U18" s="192">
        <v>95496.5</v>
      </c>
      <c r="V18" s="178">
        <v>11141</v>
      </c>
      <c r="W18" s="141">
        <f>+U18/V18</f>
        <v>8.571627322502469</v>
      </c>
      <c r="X18" s="8"/>
      <c r="Y18" s="8"/>
    </row>
    <row r="19" spans="1:25" s="10" customFormat="1" ht="15.75" customHeight="1">
      <c r="A19" s="54">
        <v>15</v>
      </c>
      <c r="B19" s="186" t="s">
        <v>122</v>
      </c>
      <c r="C19" s="69">
        <v>39066</v>
      </c>
      <c r="D19" s="116" t="s">
        <v>25</v>
      </c>
      <c r="E19" s="116" t="s">
        <v>14</v>
      </c>
      <c r="F19" s="83">
        <v>40</v>
      </c>
      <c r="G19" s="83">
        <v>14</v>
      </c>
      <c r="H19" s="83">
        <v>3</v>
      </c>
      <c r="I19" s="187">
        <v>2660</v>
      </c>
      <c r="J19" s="176">
        <v>234</v>
      </c>
      <c r="K19" s="187">
        <v>6069</v>
      </c>
      <c r="L19" s="176">
        <v>491</v>
      </c>
      <c r="M19" s="187">
        <v>826</v>
      </c>
      <c r="N19" s="176">
        <v>78</v>
      </c>
      <c r="O19" s="188">
        <f>+I19+K19+M19</f>
        <v>9555</v>
      </c>
      <c r="P19" s="189">
        <f>+J19+L19+N19</f>
        <v>803</v>
      </c>
      <c r="Q19" s="177">
        <f>IF(O19&lt;&gt;0,P19/G19,"")</f>
        <v>57.357142857142854</v>
      </c>
      <c r="R19" s="138">
        <f>IF(O19&lt;&gt;0,O19/P19,"")</f>
        <v>11.899128268991282</v>
      </c>
      <c r="S19" s="187">
        <v>92907</v>
      </c>
      <c r="T19" s="67">
        <f t="shared" si="0"/>
        <v>-0.8971552197358649</v>
      </c>
      <c r="U19" s="187">
        <v>417770</v>
      </c>
      <c r="V19" s="176">
        <v>45245</v>
      </c>
      <c r="W19" s="140">
        <f>U19/V19</f>
        <v>9.23350646480274</v>
      </c>
      <c r="X19" s="8"/>
      <c r="Y19" s="8"/>
    </row>
    <row r="20" spans="1:25" s="10" customFormat="1" ht="15.75" customHeight="1">
      <c r="A20" s="54">
        <v>16</v>
      </c>
      <c r="B20" s="185" t="s">
        <v>137</v>
      </c>
      <c r="C20" s="59">
        <v>39066</v>
      </c>
      <c r="D20" s="115" t="s">
        <v>110</v>
      </c>
      <c r="E20" s="115" t="s">
        <v>123</v>
      </c>
      <c r="F20" s="79">
        <v>42</v>
      </c>
      <c r="G20" s="79">
        <v>33</v>
      </c>
      <c r="H20" s="79">
        <v>3</v>
      </c>
      <c r="I20" s="192">
        <v>2317</v>
      </c>
      <c r="J20" s="178">
        <v>310</v>
      </c>
      <c r="K20" s="192">
        <v>3490.5</v>
      </c>
      <c r="L20" s="178">
        <v>423</v>
      </c>
      <c r="M20" s="192">
        <v>1854.5</v>
      </c>
      <c r="N20" s="178">
        <v>230</v>
      </c>
      <c r="O20" s="192">
        <f>I20+K20+M20</f>
        <v>7662</v>
      </c>
      <c r="P20" s="178">
        <f>J20+L20+N20</f>
        <v>963</v>
      </c>
      <c r="Q20" s="177">
        <f>IF(O20&lt;&gt;0,P20/G20,"")</f>
        <v>29.181818181818183</v>
      </c>
      <c r="R20" s="138">
        <f>IF(O20&lt;&gt;0,O20/P20,"")</f>
        <v>7.956386292834891</v>
      </c>
      <c r="S20" s="192">
        <v>63082</v>
      </c>
      <c r="T20" s="67">
        <f t="shared" si="0"/>
        <v>-0.878539044418376</v>
      </c>
      <c r="U20" s="193">
        <v>327452</v>
      </c>
      <c r="V20" s="179">
        <v>42970</v>
      </c>
      <c r="W20" s="141">
        <f>+U20/V20</f>
        <v>7.620479404235513</v>
      </c>
      <c r="X20" s="8"/>
      <c r="Y20" s="8"/>
    </row>
    <row r="21" spans="1:24" s="10" customFormat="1" ht="15.75" customHeight="1">
      <c r="A21" s="54">
        <v>17</v>
      </c>
      <c r="B21" s="186" t="s">
        <v>107</v>
      </c>
      <c r="C21" s="69">
        <v>39045</v>
      </c>
      <c r="D21" s="116" t="s">
        <v>25</v>
      </c>
      <c r="E21" s="116" t="s">
        <v>26</v>
      </c>
      <c r="F21" s="83">
        <v>69</v>
      </c>
      <c r="G21" s="83">
        <v>20</v>
      </c>
      <c r="H21" s="83">
        <v>6</v>
      </c>
      <c r="I21" s="187">
        <v>2048</v>
      </c>
      <c r="J21" s="176">
        <v>366</v>
      </c>
      <c r="K21" s="187">
        <v>2039</v>
      </c>
      <c r="L21" s="176">
        <v>372</v>
      </c>
      <c r="M21" s="187">
        <v>1527</v>
      </c>
      <c r="N21" s="176">
        <v>257</v>
      </c>
      <c r="O21" s="188">
        <f>+I21+K21+M21</f>
        <v>5614</v>
      </c>
      <c r="P21" s="189">
        <f>+J21+L21+N21</f>
        <v>995</v>
      </c>
      <c r="Q21" s="177">
        <f>IF(O21&lt;&gt;0,P21/G21,"")</f>
        <v>49.75</v>
      </c>
      <c r="R21" s="138">
        <f>IF(O21&lt;&gt;0,O21/P21,"")</f>
        <v>5.642211055276382</v>
      </c>
      <c r="S21" s="187">
        <v>37702</v>
      </c>
      <c r="T21" s="67">
        <f t="shared" si="0"/>
        <v>-0.8510954326030449</v>
      </c>
      <c r="U21" s="187">
        <v>2184801</v>
      </c>
      <c r="V21" s="176">
        <v>254786</v>
      </c>
      <c r="W21" s="140">
        <f>U21/V21</f>
        <v>8.57504336972989</v>
      </c>
      <c r="X21" s="8"/>
    </row>
    <row r="22" spans="1:24" s="10" customFormat="1" ht="15.75" customHeight="1">
      <c r="A22" s="54">
        <v>18</v>
      </c>
      <c r="B22" s="186" t="s">
        <v>138</v>
      </c>
      <c r="C22" s="69">
        <v>39052</v>
      </c>
      <c r="D22" s="116" t="s">
        <v>25</v>
      </c>
      <c r="E22" s="116" t="s">
        <v>14</v>
      </c>
      <c r="F22" s="83">
        <v>65</v>
      </c>
      <c r="G22" s="83">
        <v>11</v>
      </c>
      <c r="H22" s="83">
        <v>5</v>
      </c>
      <c r="I22" s="187">
        <v>1375</v>
      </c>
      <c r="J22" s="176">
        <v>228</v>
      </c>
      <c r="K22" s="187">
        <v>1305</v>
      </c>
      <c r="L22" s="176">
        <v>195</v>
      </c>
      <c r="M22" s="187">
        <v>1367</v>
      </c>
      <c r="N22" s="176">
        <v>221</v>
      </c>
      <c r="O22" s="188">
        <f>+I22+K22+M22</f>
        <v>4047</v>
      </c>
      <c r="P22" s="189">
        <f>+J22+L22+N22</f>
        <v>644</v>
      </c>
      <c r="Q22" s="177">
        <f>IF(O22&lt;&gt;0,P22/G22,"")</f>
        <v>58.54545454545455</v>
      </c>
      <c r="R22" s="138">
        <f>IF(O22&lt;&gt;0,O22/P22,"")</f>
        <v>6.28416149068323</v>
      </c>
      <c r="S22" s="187">
        <v>9830</v>
      </c>
      <c r="T22" s="67">
        <f t="shared" si="0"/>
        <v>-0.5883011190233978</v>
      </c>
      <c r="U22" s="187">
        <v>659588</v>
      </c>
      <c r="V22" s="176">
        <v>88070</v>
      </c>
      <c r="W22" s="140">
        <f>U22/V22</f>
        <v>7.489360735778358</v>
      </c>
      <c r="X22" s="8"/>
    </row>
    <row r="23" spans="1:24" s="10" customFormat="1" ht="15.75" customHeight="1">
      <c r="A23" s="54">
        <v>19</v>
      </c>
      <c r="B23" s="185" t="s">
        <v>104</v>
      </c>
      <c r="C23" s="69">
        <v>39031</v>
      </c>
      <c r="D23" s="115" t="s">
        <v>27</v>
      </c>
      <c r="E23" s="115" t="s">
        <v>14</v>
      </c>
      <c r="F23" s="79">
        <v>83</v>
      </c>
      <c r="G23" s="79">
        <v>2</v>
      </c>
      <c r="H23" s="79">
        <v>8</v>
      </c>
      <c r="I23" s="192">
        <v>782</v>
      </c>
      <c r="J23" s="178">
        <v>233</v>
      </c>
      <c r="K23" s="192">
        <v>803</v>
      </c>
      <c r="L23" s="178">
        <v>236</v>
      </c>
      <c r="M23" s="192">
        <v>782</v>
      </c>
      <c r="N23" s="178">
        <v>233</v>
      </c>
      <c r="O23" s="192">
        <f>+M23+K23+I23</f>
        <v>2367</v>
      </c>
      <c r="P23" s="178">
        <f>+N23+L23+J23</f>
        <v>702</v>
      </c>
      <c r="Q23" s="178">
        <f>+P23/G23</f>
        <v>351</v>
      </c>
      <c r="R23" s="174">
        <f>+O23/P23</f>
        <v>3.371794871794872</v>
      </c>
      <c r="S23" s="192">
        <v>1099</v>
      </c>
      <c r="T23" s="67">
        <f t="shared" si="0"/>
        <v>1.153776160145587</v>
      </c>
      <c r="U23" s="192">
        <v>1642155</v>
      </c>
      <c r="V23" s="178">
        <v>192011</v>
      </c>
      <c r="W23" s="141">
        <f>+U23/V23</f>
        <v>8.55240064371312</v>
      </c>
      <c r="X23" s="8"/>
    </row>
    <row r="24" spans="1:24" s="10" customFormat="1" ht="15.75" customHeight="1">
      <c r="A24" s="54">
        <v>20</v>
      </c>
      <c r="B24" s="186" t="s">
        <v>139</v>
      </c>
      <c r="C24" s="69">
        <v>39038</v>
      </c>
      <c r="D24" s="116" t="s">
        <v>6</v>
      </c>
      <c r="E24" s="116" t="s">
        <v>106</v>
      </c>
      <c r="F24" s="83">
        <v>109</v>
      </c>
      <c r="G24" s="83">
        <v>12</v>
      </c>
      <c r="H24" s="83">
        <v>7</v>
      </c>
      <c r="I24" s="187">
        <v>616.5</v>
      </c>
      <c r="J24" s="176">
        <v>131</v>
      </c>
      <c r="K24" s="187">
        <v>881</v>
      </c>
      <c r="L24" s="176">
        <v>177</v>
      </c>
      <c r="M24" s="187">
        <v>856.5</v>
      </c>
      <c r="N24" s="176">
        <v>175</v>
      </c>
      <c r="O24" s="188">
        <f>I24+K24+M24</f>
        <v>2354</v>
      </c>
      <c r="P24" s="189">
        <f>J24+L24+N24</f>
        <v>483</v>
      </c>
      <c r="Q24" s="177">
        <f>IF(O24&lt;&gt;0,P24/G24,"")</f>
        <v>40.25</v>
      </c>
      <c r="R24" s="138">
        <f>IF(O24&lt;&gt;0,O24/P24,"")</f>
        <v>4.873706004140787</v>
      </c>
      <c r="S24" s="187">
        <v>14239</v>
      </c>
      <c r="T24" s="67">
        <f t="shared" si="0"/>
        <v>-0.8346794016433738</v>
      </c>
      <c r="U24" s="188">
        <f>712634+578949+327758+206180.5+97478.5+25512.5+2354</f>
        <v>1950866.5</v>
      </c>
      <c r="V24" s="179">
        <f>88349+73537+43461+31145+15589+5191+483</f>
        <v>257755</v>
      </c>
      <c r="W24" s="141">
        <f>+U24/V24</f>
        <v>7.5686853795270705</v>
      </c>
      <c r="X24" s="8"/>
    </row>
    <row r="25" spans="1:24" s="10" customFormat="1" ht="15.75" customHeight="1" hidden="1">
      <c r="A25" s="123">
        <v>21</v>
      </c>
      <c r="B25" s="117" t="s">
        <v>81</v>
      </c>
      <c r="C25" s="96">
        <v>38996</v>
      </c>
      <c r="D25" s="84" t="s">
        <v>28</v>
      </c>
      <c r="E25" s="97" t="s">
        <v>82</v>
      </c>
      <c r="F25" s="85">
        <v>5</v>
      </c>
      <c r="G25" s="85">
        <v>5</v>
      </c>
      <c r="H25" s="85">
        <v>1</v>
      </c>
      <c r="I25" s="98">
        <v>1960</v>
      </c>
      <c r="J25" s="99">
        <v>168</v>
      </c>
      <c r="K25" s="98">
        <v>2998</v>
      </c>
      <c r="L25" s="99">
        <v>253</v>
      </c>
      <c r="M25" s="98">
        <v>3344</v>
      </c>
      <c r="N25" s="99">
        <v>279</v>
      </c>
      <c r="O25" s="100">
        <f>I25+K25+M25</f>
        <v>8302</v>
      </c>
      <c r="P25" s="101">
        <f>J25+L25+N25</f>
        <v>700</v>
      </c>
      <c r="Q25" s="87">
        <f>P25/G25</f>
        <v>140</v>
      </c>
      <c r="R25" s="102">
        <f>O25/P25</f>
        <v>11.86</v>
      </c>
      <c r="S25" s="88"/>
      <c r="T25" s="89">
        <f aca="true" t="shared" si="1" ref="T25:T36">IF(S25&lt;&gt;0,-(S25-O25)/S25,"")</f>
      </c>
      <c r="U25" s="86">
        <f>Q25</f>
        <v>140</v>
      </c>
      <c r="V25" s="87">
        <f>R25</f>
        <v>11.86</v>
      </c>
      <c r="W25" s="102">
        <f aca="true" t="shared" si="2" ref="W21:W28">U25/V25</f>
        <v>11.804384485666105</v>
      </c>
      <c r="X25" s="8"/>
    </row>
    <row r="26" spans="1:24" s="10" customFormat="1" ht="15.75" customHeight="1" hidden="1">
      <c r="A26" s="112">
        <v>22</v>
      </c>
      <c r="B26" s="114" t="s">
        <v>63</v>
      </c>
      <c r="C26" s="59">
        <v>38961</v>
      </c>
      <c r="D26" s="60" t="s">
        <v>79</v>
      </c>
      <c r="E26" s="61" t="s">
        <v>41</v>
      </c>
      <c r="F26" s="62">
        <v>60</v>
      </c>
      <c r="G26" s="62">
        <v>46</v>
      </c>
      <c r="H26" s="62">
        <v>6</v>
      </c>
      <c r="I26" s="63">
        <v>1656.5</v>
      </c>
      <c r="J26" s="64">
        <v>296</v>
      </c>
      <c r="K26" s="63">
        <v>2893.5</v>
      </c>
      <c r="L26" s="64">
        <v>557</v>
      </c>
      <c r="M26" s="63">
        <v>3742</v>
      </c>
      <c r="N26" s="64">
        <v>656</v>
      </c>
      <c r="O26" s="92">
        <f>SUM(I26+K26+M26)</f>
        <v>8292</v>
      </c>
      <c r="P26" s="93">
        <f>SUM(J26+L26+N26)</f>
        <v>1509</v>
      </c>
      <c r="Q26" s="65">
        <f>P26/G26</f>
        <v>32.80434782608695</v>
      </c>
      <c r="R26" s="66">
        <f>O26/P26</f>
        <v>5.495029821073559</v>
      </c>
      <c r="S26" s="63">
        <v>17598</v>
      </c>
      <c r="T26" s="67">
        <f t="shared" si="1"/>
        <v>-0.5288100920559154</v>
      </c>
      <c r="U26" s="68">
        <v>483424.5</v>
      </c>
      <c r="V26" s="65">
        <v>59999</v>
      </c>
      <c r="W26" s="66">
        <f t="shared" si="2"/>
        <v>8.057209286821447</v>
      </c>
      <c r="X26" s="8"/>
    </row>
    <row r="27" spans="1:24" s="10" customFormat="1" ht="15.75" customHeight="1" hidden="1">
      <c r="A27" s="112">
        <v>23</v>
      </c>
      <c r="B27" s="113" t="s">
        <v>10</v>
      </c>
      <c r="C27" s="69">
        <v>38933</v>
      </c>
      <c r="D27" s="70" t="s">
        <v>25</v>
      </c>
      <c r="E27" s="60" t="s">
        <v>26</v>
      </c>
      <c r="F27" s="71">
        <v>55</v>
      </c>
      <c r="G27" s="71">
        <v>11</v>
      </c>
      <c r="H27" s="71">
        <v>10</v>
      </c>
      <c r="I27" s="72">
        <v>1423.5</v>
      </c>
      <c r="J27" s="73">
        <v>339</v>
      </c>
      <c r="K27" s="72">
        <v>2992.5</v>
      </c>
      <c r="L27" s="73">
        <v>595</v>
      </c>
      <c r="M27" s="72">
        <v>2777</v>
      </c>
      <c r="N27" s="73">
        <v>538</v>
      </c>
      <c r="O27" s="90">
        <f>+I27+K27+M27</f>
        <v>7193</v>
      </c>
      <c r="P27" s="91">
        <f>+J27+L27+N27</f>
        <v>1472</v>
      </c>
      <c r="Q27" s="74">
        <f>IF(O27&lt;&gt;0,P27/G27,"")</f>
        <v>133.8181818181818</v>
      </c>
      <c r="R27" s="75">
        <f>IF(O27&lt;&gt;0,O27/P27,"")</f>
        <v>4.8865489130434785</v>
      </c>
      <c r="S27" s="72">
        <v>11304</v>
      </c>
      <c r="T27" s="67">
        <f t="shared" si="1"/>
        <v>-0.3636765746638358</v>
      </c>
      <c r="U27" s="72">
        <v>1637070.5</v>
      </c>
      <c r="V27" s="73">
        <v>209443</v>
      </c>
      <c r="W27" s="75">
        <f t="shared" si="2"/>
        <v>7.816305629693998</v>
      </c>
      <c r="X27" s="8"/>
    </row>
    <row r="28" spans="1:23" s="11" customFormat="1" ht="15.75" customHeight="1" hidden="1">
      <c r="A28" s="112">
        <v>24</v>
      </c>
      <c r="B28" s="114" t="s">
        <v>49</v>
      </c>
      <c r="C28" s="59">
        <v>38982</v>
      </c>
      <c r="D28" s="61" t="s">
        <v>50</v>
      </c>
      <c r="E28" s="61" t="s">
        <v>50</v>
      </c>
      <c r="F28" s="62">
        <v>12</v>
      </c>
      <c r="G28" s="62">
        <v>12</v>
      </c>
      <c r="H28" s="62">
        <v>3</v>
      </c>
      <c r="I28" s="63">
        <v>1574</v>
      </c>
      <c r="J28" s="64">
        <v>178</v>
      </c>
      <c r="K28" s="63">
        <v>2667</v>
      </c>
      <c r="L28" s="64">
        <v>344</v>
      </c>
      <c r="M28" s="63">
        <v>2623</v>
      </c>
      <c r="N28" s="64">
        <v>312</v>
      </c>
      <c r="O28" s="92">
        <f>I28+K28+M28</f>
        <v>6864</v>
      </c>
      <c r="P28" s="93">
        <f>J28+L28+N28</f>
        <v>834</v>
      </c>
      <c r="Q28" s="65">
        <f>P28/G28</f>
        <v>69.5</v>
      </c>
      <c r="R28" s="66">
        <f>O28/P28</f>
        <v>8.23021582733813</v>
      </c>
      <c r="S28" s="63">
        <v>28431</v>
      </c>
      <c r="T28" s="67">
        <f t="shared" si="1"/>
        <v>-0.7585733882030178</v>
      </c>
      <c r="U28" s="63">
        <v>102222</v>
      </c>
      <c r="V28" s="65">
        <v>10526</v>
      </c>
      <c r="W28" s="66">
        <f t="shared" si="2"/>
        <v>9.711381341440243</v>
      </c>
    </row>
    <row r="29" spans="1:23" s="11" customFormat="1" ht="15.75" customHeight="1" hidden="1">
      <c r="A29" s="112">
        <v>25</v>
      </c>
      <c r="B29" s="113" t="s">
        <v>9</v>
      </c>
      <c r="C29" s="69">
        <v>38912</v>
      </c>
      <c r="D29" s="60" t="s">
        <v>27</v>
      </c>
      <c r="E29" s="61" t="s">
        <v>42</v>
      </c>
      <c r="F29" s="71">
        <v>162</v>
      </c>
      <c r="G29" s="71">
        <v>12</v>
      </c>
      <c r="H29" s="71">
        <v>13</v>
      </c>
      <c r="I29" s="63">
        <v>1912</v>
      </c>
      <c r="J29" s="64">
        <v>796</v>
      </c>
      <c r="K29" s="63">
        <v>2221</v>
      </c>
      <c r="L29" s="64">
        <v>827</v>
      </c>
      <c r="M29" s="63">
        <v>1946</v>
      </c>
      <c r="N29" s="64">
        <v>715</v>
      </c>
      <c r="O29" s="92">
        <f>+M29+K29+I29</f>
        <v>6079</v>
      </c>
      <c r="P29" s="93">
        <f>+N29+L29+J29</f>
        <v>2338</v>
      </c>
      <c r="Q29" s="64">
        <f>+P29/G29</f>
        <v>194.83333333333334</v>
      </c>
      <c r="R29" s="76">
        <f>+O29/P29</f>
        <v>2.6000855431993157</v>
      </c>
      <c r="S29" s="63">
        <v>4222</v>
      </c>
      <c r="T29" s="67">
        <f t="shared" si="1"/>
        <v>0.4398389388915206</v>
      </c>
      <c r="U29" s="63">
        <v>7162588</v>
      </c>
      <c r="V29" s="64">
        <v>998860</v>
      </c>
      <c r="W29" s="76">
        <f>+U29/V29</f>
        <v>7.170762669443166</v>
      </c>
    </row>
    <row r="30" spans="1:23" s="11" customFormat="1" ht="15.75" customHeight="1" hidden="1">
      <c r="A30" s="112">
        <v>26</v>
      </c>
      <c r="B30" s="114" t="s">
        <v>58</v>
      </c>
      <c r="C30" s="59">
        <v>38954</v>
      </c>
      <c r="D30" s="60" t="s">
        <v>79</v>
      </c>
      <c r="E30" s="61" t="s">
        <v>46</v>
      </c>
      <c r="F30" s="62">
        <v>45</v>
      </c>
      <c r="G30" s="62">
        <v>20</v>
      </c>
      <c r="H30" s="62">
        <v>7</v>
      </c>
      <c r="I30" s="63">
        <v>1211</v>
      </c>
      <c r="J30" s="64">
        <v>225</v>
      </c>
      <c r="K30" s="63">
        <v>1854.5</v>
      </c>
      <c r="L30" s="64">
        <v>344</v>
      </c>
      <c r="M30" s="63">
        <v>2593.5</v>
      </c>
      <c r="N30" s="64">
        <v>462</v>
      </c>
      <c r="O30" s="92">
        <f>SUM(I30+K30+M30)</f>
        <v>5659</v>
      </c>
      <c r="P30" s="93">
        <f>SUM(J30+L30+N30)</f>
        <v>1031</v>
      </c>
      <c r="Q30" s="65">
        <f>P30/G30</f>
        <v>51.55</v>
      </c>
      <c r="R30" s="66">
        <f>O30/P30</f>
        <v>5.488845780795344</v>
      </c>
      <c r="S30" s="63">
        <v>14727.5</v>
      </c>
      <c r="T30" s="67">
        <f t="shared" si="1"/>
        <v>-0.6157528433203191</v>
      </c>
      <c r="U30" s="68">
        <v>418068</v>
      </c>
      <c r="V30" s="65">
        <v>55782</v>
      </c>
      <c r="W30" s="66">
        <f>U30/V30</f>
        <v>7.494675701839303</v>
      </c>
    </row>
    <row r="31" spans="1:23" s="11" customFormat="1" ht="15.75" customHeight="1" hidden="1">
      <c r="A31" s="112">
        <v>27</v>
      </c>
      <c r="B31" s="114" t="s">
        <v>57</v>
      </c>
      <c r="C31" s="69">
        <v>38954</v>
      </c>
      <c r="D31" s="61" t="s">
        <v>27</v>
      </c>
      <c r="E31" s="61" t="s">
        <v>80</v>
      </c>
      <c r="F31" s="62">
        <v>103</v>
      </c>
      <c r="G31" s="62">
        <v>16</v>
      </c>
      <c r="H31" s="62">
        <v>8</v>
      </c>
      <c r="I31" s="63">
        <v>841</v>
      </c>
      <c r="J31" s="64">
        <v>198</v>
      </c>
      <c r="K31" s="63">
        <v>1836</v>
      </c>
      <c r="L31" s="64">
        <v>382</v>
      </c>
      <c r="M31" s="63">
        <v>1896</v>
      </c>
      <c r="N31" s="64">
        <v>353</v>
      </c>
      <c r="O31" s="92">
        <f>+M31+K31+I31</f>
        <v>4573</v>
      </c>
      <c r="P31" s="93">
        <f>+N31+L31+J31</f>
        <v>933</v>
      </c>
      <c r="Q31" s="64">
        <f>+P31/G31</f>
        <v>58.3125</v>
      </c>
      <c r="R31" s="76">
        <f>+O31/P31</f>
        <v>4.901393354769561</v>
      </c>
      <c r="S31" s="63">
        <v>5635</v>
      </c>
      <c r="T31" s="67">
        <f t="shared" si="1"/>
        <v>-0.18846495119787046</v>
      </c>
      <c r="U31" s="63">
        <v>896902</v>
      </c>
      <c r="V31" s="64">
        <v>123070</v>
      </c>
      <c r="W31" s="76">
        <f>+U31/V31</f>
        <v>7.287738685301048</v>
      </c>
    </row>
    <row r="32" spans="1:24" s="10" customFormat="1" ht="15.75" customHeight="1" hidden="1">
      <c r="A32" s="112">
        <v>28</v>
      </c>
      <c r="B32" s="114" t="s">
        <v>83</v>
      </c>
      <c r="C32" s="59">
        <v>38996</v>
      </c>
      <c r="D32" s="60" t="s">
        <v>68</v>
      </c>
      <c r="E32" s="61" t="s">
        <v>84</v>
      </c>
      <c r="F32" s="62">
        <v>3</v>
      </c>
      <c r="G32" s="62">
        <v>3</v>
      </c>
      <c r="H32" s="62">
        <v>1</v>
      </c>
      <c r="I32" s="68">
        <v>657</v>
      </c>
      <c r="J32" s="65">
        <v>81</v>
      </c>
      <c r="K32" s="68">
        <v>1581</v>
      </c>
      <c r="L32" s="65">
        <v>195</v>
      </c>
      <c r="M32" s="68">
        <v>1776</v>
      </c>
      <c r="N32" s="65">
        <v>218</v>
      </c>
      <c r="O32" s="94">
        <f>I32+K32+M32</f>
        <v>4014</v>
      </c>
      <c r="P32" s="95">
        <f>J32+L32+N32</f>
        <v>494</v>
      </c>
      <c r="Q32" s="74">
        <f>IF(O32&lt;&gt;0,P32/G32,"")</f>
        <v>164.66666666666666</v>
      </c>
      <c r="R32" s="75">
        <f>IF(O32&lt;&gt;0,O32/P32,"")</f>
        <v>8.125506072874494</v>
      </c>
      <c r="S32" s="77"/>
      <c r="T32" s="67">
        <f t="shared" si="1"/>
      </c>
      <c r="U32" s="68">
        <v>14877.75</v>
      </c>
      <c r="V32" s="65">
        <v>2740</v>
      </c>
      <c r="W32" s="75">
        <f>IF(U32&lt;&gt;0,U32/V32,"")</f>
        <v>5.429835766423357</v>
      </c>
      <c r="X32" s="8"/>
    </row>
    <row r="33" spans="1:24" s="10" customFormat="1" ht="15.75" customHeight="1" hidden="1">
      <c r="A33" s="112">
        <v>29</v>
      </c>
      <c r="B33" s="115" t="s">
        <v>85</v>
      </c>
      <c r="C33" s="59">
        <v>38996</v>
      </c>
      <c r="D33" s="78" t="s">
        <v>48</v>
      </c>
      <c r="E33" s="78" t="s">
        <v>5</v>
      </c>
      <c r="F33" s="79">
        <v>5</v>
      </c>
      <c r="G33" s="79">
        <v>5</v>
      </c>
      <c r="H33" s="79">
        <v>1</v>
      </c>
      <c r="I33" s="63">
        <v>740</v>
      </c>
      <c r="J33" s="64">
        <v>86</v>
      </c>
      <c r="K33" s="63">
        <v>1255</v>
      </c>
      <c r="L33" s="64">
        <v>138</v>
      </c>
      <c r="M33" s="63">
        <v>1759</v>
      </c>
      <c r="N33" s="64">
        <v>188</v>
      </c>
      <c r="O33" s="92">
        <f>SUM(I33+K33+M33)</f>
        <v>3754</v>
      </c>
      <c r="P33" s="93">
        <f>SUM(J33+L33+N33)</f>
        <v>412</v>
      </c>
      <c r="Q33" s="64">
        <f>+P33/G33</f>
        <v>82.4</v>
      </c>
      <c r="R33" s="76">
        <f>+O33/P33</f>
        <v>9.111650485436893</v>
      </c>
      <c r="S33" s="63">
        <v>0</v>
      </c>
      <c r="T33" s="67">
        <f t="shared" si="1"/>
      </c>
      <c r="U33" s="63">
        <v>3754</v>
      </c>
      <c r="V33" s="64">
        <v>412</v>
      </c>
      <c r="W33" s="66">
        <f>U33/V33</f>
        <v>9.111650485436893</v>
      </c>
      <c r="X33" s="8"/>
    </row>
    <row r="34" spans="1:24" s="10" customFormat="1" ht="15.75" customHeight="1" hidden="1">
      <c r="A34" s="112">
        <v>30</v>
      </c>
      <c r="B34" s="115" t="s">
        <v>51</v>
      </c>
      <c r="C34" s="59">
        <v>38982</v>
      </c>
      <c r="D34" s="78" t="s">
        <v>48</v>
      </c>
      <c r="E34" s="78" t="s">
        <v>5</v>
      </c>
      <c r="F34" s="79">
        <v>12</v>
      </c>
      <c r="G34" s="79">
        <v>12</v>
      </c>
      <c r="H34" s="79">
        <v>3</v>
      </c>
      <c r="I34" s="63">
        <v>709</v>
      </c>
      <c r="J34" s="64">
        <v>93</v>
      </c>
      <c r="K34" s="63">
        <v>1300</v>
      </c>
      <c r="L34" s="64">
        <v>198</v>
      </c>
      <c r="M34" s="63">
        <v>1712.5</v>
      </c>
      <c r="N34" s="64">
        <v>241</v>
      </c>
      <c r="O34" s="92">
        <f>SUM(I34+K34+M34)</f>
        <v>3721.5</v>
      </c>
      <c r="P34" s="93">
        <f>SUM(J34+L34+N34)</f>
        <v>532</v>
      </c>
      <c r="Q34" s="64">
        <f>+P34/G34</f>
        <v>44.333333333333336</v>
      </c>
      <c r="R34" s="76">
        <f>+O34/P34</f>
        <v>6.995300751879699</v>
      </c>
      <c r="S34" s="63">
        <v>18860.5</v>
      </c>
      <c r="T34" s="67">
        <f t="shared" si="1"/>
        <v>-0.8026828557037194</v>
      </c>
      <c r="U34" s="63">
        <v>72334.5</v>
      </c>
      <c r="V34" s="64">
        <v>8198</v>
      </c>
      <c r="W34" s="66">
        <f>U34/V34</f>
        <v>8.823432544523055</v>
      </c>
      <c r="X34" s="8"/>
    </row>
    <row r="35" spans="1:24" s="10" customFormat="1" ht="15.75" customHeight="1" hidden="1">
      <c r="A35" s="112">
        <v>31</v>
      </c>
      <c r="B35" s="114" t="s">
        <v>52</v>
      </c>
      <c r="C35" s="69" t="s">
        <v>86</v>
      </c>
      <c r="D35" s="61" t="s">
        <v>28</v>
      </c>
      <c r="E35" s="81" t="s">
        <v>87</v>
      </c>
      <c r="F35" s="62">
        <v>18</v>
      </c>
      <c r="G35" s="62">
        <v>16</v>
      </c>
      <c r="H35" s="62">
        <v>3</v>
      </c>
      <c r="I35" s="63">
        <v>460</v>
      </c>
      <c r="J35" s="64">
        <v>60</v>
      </c>
      <c r="K35" s="63">
        <v>1240</v>
      </c>
      <c r="L35" s="64">
        <v>161</v>
      </c>
      <c r="M35" s="63">
        <v>2018</v>
      </c>
      <c r="N35" s="64">
        <v>222</v>
      </c>
      <c r="O35" s="92">
        <f>I35+K35+M35</f>
        <v>3718</v>
      </c>
      <c r="P35" s="93">
        <f>J35+L35+N35</f>
        <v>443</v>
      </c>
      <c r="Q35" s="65">
        <f>P35/G35</f>
        <v>27.6875</v>
      </c>
      <c r="R35" s="66">
        <f>O35/P35</f>
        <v>8.392776523702032</v>
      </c>
      <c r="S35" s="77">
        <v>22732</v>
      </c>
      <c r="T35" s="67">
        <f t="shared" si="1"/>
        <v>-0.8364420200598276</v>
      </c>
      <c r="U35" s="68">
        <v>81056</v>
      </c>
      <c r="V35" s="65">
        <v>7908</v>
      </c>
      <c r="W35" s="66">
        <f>U35/V35</f>
        <v>10.24987354577643</v>
      </c>
      <c r="X35" s="8"/>
    </row>
    <row r="36" spans="1:24" s="10" customFormat="1" ht="15.75" customHeight="1" hidden="1">
      <c r="A36" s="112">
        <v>32</v>
      </c>
      <c r="B36" s="116" t="s">
        <v>65</v>
      </c>
      <c r="C36" s="69">
        <v>38961</v>
      </c>
      <c r="D36" s="78" t="s">
        <v>48</v>
      </c>
      <c r="E36" s="82" t="s">
        <v>5</v>
      </c>
      <c r="F36" s="83">
        <v>25</v>
      </c>
      <c r="G36" s="83">
        <v>14</v>
      </c>
      <c r="H36" s="83">
        <v>6</v>
      </c>
      <c r="I36" s="72">
        <v>965</v>
      </c>
      <c r="J36" s="73">
        <v>173</v>
      </c>
      <c r="K36" s="72">
        <v>1118</v>
      </c>
      <c r="L36" s="73">
        <v>210</v>
      </c>
      <c r="M36" s="72">
        <v>1057</v>
      </c>
      <c r="N36" s="73">
        <v>208</v>
      </c>
      <c r="O36" s="90">
        <f>+I36+K36+M36</f>
        <v>3140</v>
      </c>
      <c r="P36" s="91">
        <f>+J36+L36+N36</f>
        <v>591</v>
      </c>
      <c r="Q36" s="64">
        <f>+P36/G36</f>
        <v>42.214285714285715</v>
      </c>
      <c r="R36" s="76">
        <f>+O36/P36</f>
        <v>5.313028764805415</v>
      </c>
      <c r="S36" s="72">
        <v>5489.5</v>
      </c>
      <c r="T36" s="67">
        <f t="shared" si="1"/>
        <v>-0.4279989070042809</v>
      </c>
      <c r="U36" s="72">
        <v>223600.9</v>
      </c>
      <c r="V36" s="73">
        <v>29781</v>
      </c>
      <c r="W36" s="75">
        <f>U36/V36</f>
        <v>7.5081729962056345</v>
      </c>
      <c r="X36" s="8"/>
    </row>
    <row r="37" spans="1:24" s="10" customFormat="1" ht="15.75" customHeight="1" hidden="1">
      <c r="A37" s="112">
        <v>33</v>
      </c>
      <c r="B37" s="113" t="s">
        <v>64</v>
      </c>
      <c r="C37" s="69">
        <v>38961</v>
      </c>
      <c r="D37" s="60" t="s">
        <v>27</v>
      </c>
      <c r="E37" s="61" t="s">
        <v>44</v>
      </c>
      <c r="F37" s="71">
        <v>51</v>
      </c>
      <c r="G37" s="71">
        <v>11</v>
      </c>
      <c r="H37" s="71">
        <v>6</v>
      </c>
      <c r="I37" s="63">
        <v>597</v>
      </c>
      <c r="J37" s="64">
        <v>113</v>
      </c>
      <c r="K37" s="63">
        <v>873</v>
      </c>
      <c r="L37" s="64">
        <v>174</v>
      </c>
      <c r="M37" s="63">
        <v>922</v>
      </c>
      <c r="N37" s="64">
        <v>172</v>
      </c>
      <c r="O37" s="92">
        <f>+M37+K37+I37</f>
        <v>2392</v>
      </c>
      <c r="P37" s="93">
        <f>+N37+L37+J37</f>
        <v>459</v>
      </c>
      <c r="Q37" s="64">
        <f>+P37/G37</f>
        <v>41.72727272727273</v>
      </c>
      <c r="R37" s="76">
        <f>+O37/P37</f>
        <v>5.211328976034858</v>
      </c>
      <c r="S37" s="63">
        <v>4814</v>
      </c>
      <c r="T37" s="67">
        <f aca="true" t="shared" si="3" ref="T37:T62">IF(S37&lt;&gt;0,-(S37-O37)/S37,"")</f>
        <v>-0.5031159119235563</v>
      </c>
      <c r="U37" s="63">
        <v>343671</v>
      </c>
      <c r="V37" s="64">
        <v>40802</v>
      </c>
      <c r="W37" s="76">
        <f>+U37/V37</f>
        <v>8.422895936473703</v>
      </c>
      <c r="X37" s="8"/>
    </row>
    <row r="38" spans="1:24" s="10" customFormat="1" ht="15.75" customHeight="1" hidden="1">
      <c r="A38" s="112">
        <v>34</v>
      </c>
      <c r="B38" s="113" t="s">
        <v>11</v>
      </c>
      <c r="C38" s="69">
        <v>38933</v>
      </c>
      <c r="D38" s="60" t="s">
        <v>27</v>
      </c>
      <c r="E38" s="61" t="s">
        <v>42</v>
      </c>
      <c r="F38" s="71">
        <v>103</v>
      </c>
      <c r="G38" s="71">
        <v>6</v>
      </c>
      <c r="H38" s="71">
        <v>10</v>
      </c>
      <c r="I38" s="63">
        <v>449</v>
      </c>
      <c r="J38" s="64">
        <v>103</v>
      </c>
      <c r="K38" s="63">
        <v>955</v>
      </c>
      <c r="L38" s="64">
        <v>222</v>
      </c>
      <c r="M38" s="63">
        <v>679</v>
      </c>
      <c r="N38" s="64">
        <v>155</v>
      </c>
      <c r="O38" s="92">
        <f>+M38+K38+I38</f>
        <v>2083</v>
      </c>
      <c r="P38" s="93">
        <f>+N38+L38+J38</f>
        <v>480</v>
      </c>
      <c r="Q38" s="64">
        <f>+P38/G38</f>
        <v>80</v>
      </c>
      <c r="R38" s="76">
        <f>+O38/P38</f>
        <v>4.339583333333334</v>
      </c>
      <c r="S38" s="63">
        <v>2734</v>
      </c>
      <c r="T38" s="67">
        <f t="shared" si="3"/>
        <v>-0.23811265544989027</v>
      </c>
      <c r="U38" s="63">
        <v>1185700</v>
      </c>
      <c r="V38" s="64">
        <v>174555</v>
      </c>
      <c r="W38" s="76">
        <f>+U38/V38</f>
        <v>6.792701440806622</v>
      </c>
      <c r="X38" s="8"/>
    </row>
    <row r="39" spans="1:24" s="10" customFormat="1" ht="15.75" customHeight="1" hidden="1">
      <c r="A39" s="112">
        <v>35</v>
      </c>
      <c r="B39" s="114" t="s">
        <v>66</v>
      </c>
      <c r="C39" s="59">
        <v>38961</v>
      </c>
      <c r="D39" s="60" t="s">
        <v>79</v>
      </c>
      <c r="E39" s="61" t="s">
        <v>46</v>
      </c>
      <c r="F39" s="62">
        <v>10</v>
      </c>
      <c r="G39" s="62">
        <v>9</v>
      </c>
      <c r="H39" s="62">
        <v>6</v>
      </c>
      <c r="I39" s="63">
        <v>384</v>
      </c>
      <c r="J39" s="64">
        <v>68</v>
      </c>
      <c r="K39" s="63">
        <v>754</v>
      </c>
      <c r="L39" s="64">
        <v>130</v>
      </c>
      <c r="M39" s="63">
        <v>835.5</v>
      </c>
      <c r="N39" s="64">
        <v>135</v>
      </c>
      <c r="O39" s="92">
        <f>SUM(I39+K39+M39)</f>
        <v>1973.5</v>
      </c>
      <c r="P39" s="93">
        <f>SUM(J39+L39+N39)</f>
        <v>333</v>
      </c>
      <c r="Q39" s="65">
        <f>P39/G39</f>
        <v>37</v>
      </c>
      <c r="R39" s="66">
        <f>O39/P39</f>
        <v>5.926426426426427</v>
      </c>
      <c r="S39" s="63">
        <v>446</v>
      </c>
      <c r="T39" s="67">
        <f t="shared" si="3"/>
        <v>3.4248878923766815</v>
      </c>
      <c r="U39" s="68">
        <v>26306</v>
      </c>
      <c r="V39" s="65">
        <v>3148</v>
      </c>
      <c r="W39" s="66">
        <f>U39/V39</f>
        <v>8.356416772554002</v>
      </c>
      <c r="X39" s="8"/>
    </row>
    <row r="40" spans="1:24" s="10" customFormat="1" ht="15.75" customHeight="1" hidden="1">
      <c r="A40" s="112">
        <v>36</v>
      </c>
      <c r="B40" s="113" t="s">
        <v>16</v>
      </c>
      <c r="C40" s="69">
        <v>38940</v>
      </c>
      <c r="D40" s="70" t="s">
        <v>25</v>
      </c>
      <c r="E40" s="60" t="s">
        <v>14</v>
      </c>
      <c r="F40" s="71">
        <v>31</v>
      </c>
      <c r="G40" s="71">
        <v>6</v>
      </c>
      <c r="H40" s="71">
        <v>9</v>
      </c>
      <c r="I40" s="72">
        <v>206</v>
      </c>
      <c r="J40" s="73">
        <v>38</v>
      </c>
      <c r="K40" s="72">
        <v>446</v>
      </c>
      <c r="L40" s="73">
        <v>85</v>
      </c>
      <c r="M40" s="72">
        <v>571</v>
      </c>
      <c r="N40" s="73">
        <v>110</v>
      </c>
      <c r="O40" s="90">
        <f>+I40+K40+M40</f>
        <v>1223</v>
      </c>
      <c r="P40" s="91">
        <f>+J40+L40+N40</f>
        <v>233</v>
      </c>
      <c r="Q40" s="74">
        <f>IF(O40&lt;&gt;0,P40/G40,"")</f>
        <v>38.833333333333336</v>
      </c>
      <c r="R40" s="75">
        <f>IF(O40&lt;&gt;0,O40/P40,"")</f>
        <v>5.24892703862661</v>
      </c>
      <c r="S40" s="72">
        <v>4960.5</v>
      </c>
      <c r="T40" s="67">
        <f t="shared" si="3"/>
        <v>-0.7534522729563552</v>
      </c>
      <c r="U40" s="72">
        <v>238882.5</v>
      </c>
      <c r="V40" s="73">
        <v>34989</v>
      </c>
      <c r="W40" s="75">
        <f>U40/V40</f>
        <v>6.827360027437194</v>
      </c>
      <c r="X40" s="8"/>
    </row>
    <row r="41" spans="1:24" s="10" customFormat="1" ht="15.75" customHeight="1" hidden="1">
      <c r="A41" s="112">
        <v>37</v>
      </c>
      <c r="B41" s="114" t="s">
        <v>0</v>
      </c>
      <c r="C41" s="59">
        <v>38891</v>
      </c>
      <c r="D41" s="60" t="s">
        <v>68</v>
      </c>
      <c r="E41" s="61" t="s">
        <v>7</v>
      </c>
      <c r="F41" s="62">
        <v>45</v>
      </c>
      <c r="G41" s="62">
        <v>3</v>
      </c>
      <c r="H41" s="62">
        <v>16</v>
      </c>
      <c r="I41" s="68">
        <v>469</v>
      </c>
      <c r="J41" s="65">
        <v>99</v>
      </c>
      <c r="K41" s="68">
        <v>300</v>
      </c>
      <c r="L41" s="65">
        <v>68</v>
      </c>
      <c r="M41" s="68">
        <v>434</v>
      </c>
      <c r="N41" s="65">
        <v>93</v>
      </c>
      <c r="O41" s="94">
        <f>I41+K41+M41</f>
        <v>1203</v>
      </c>
      <c r="P41" s="95">
        <f>J41+L41+N41</f>
        <v>260</v>
      </c>
      <c r="Q41" s="74">
        <f>IF(O41&lt;&gt;0,P41/G41,"")</f>
        <v>86.66666666666667</v>
      </c>
      <c r="R41" s="75">
        <f>IF(O41&lt;&gt;0,O41/P41,"")</f>
        <v>4.626923076923077</v>
      </c>
      <c r="S41" s="77">
        <v>184</v>
      </c>
      <c r="T41" s="67">
        <f t="shared" si="3"/>
        <v>5.538043478260869</v>
      </c>
      <c r="U41" s="68">
        <v>484323.5</v>
      </c>
      <c r="V41" s="65">
        <v>74523</v>
      </c>
      <c r="W41" s="75">
        <f>IF(U41&lt;&gt;0,U41/V41,"")</f>
        <v>6.498980180615381</v>
      </c>
      <c r="X41" s="8"/>
    </row>
    <row r="42" spans="1:24" s="10" customFormat="1" ht="15.75" customHeight="1" hidden="1">
      <c r="A42" s="112">
        <v>38</v>
      </c>
      <c r="B42" s="116" t="s">
        <v>88</v>
      </c>
      <c r="C42" s="69" t="s">
        <v>89</v>
      </c>
      <c r="D42" s="61" t="s">
        <v>28</v>
      </c>
      <c r="E42" s="81" t="s">
        <v>44</v>
      </c>
      <c r="F42" s="62">
        <v>10</v>
      </c>
      <c r="G42" s="62">
        <v>4</v>
      </c>
      <c r="H42" s="62">
        <v>8</v>
      </c>
      <c r="I42" s="63">
        <v>174</v>
      </c>
      <c r="J42" s="64">
        <v>24</v>
      </c>
      <c r="K42" s="63">
        <v>544</v>
      </c>
      <c r="L42" s="64">
        <v>71</v>
      </c>
      <c r="M42" s="63">
        <v>427</v>
      </c>
      <c r="N42" s="64">
        <v>58</v>
      </c>
      <c r="O42" s="92">
        <f>I42+K42+M42</f>
        <v>1145</v>
      </c>
      <c r="P42" s="93">
        <f>J42+L42+N42</f>
        <v>153</v>
      </c>
      <c r="Q42" s="65">
        <f>P42/G42</f>
        <v>38.25</v>
      </c>
      <c r="R42" s="66">
        <f>O42/P42</f>
        <v>7.483660130718954</v>
      </c>
      <c r="S42" s="77">
        <v>2318</v>
      </c>
      <c r="T42" s="67">
        <f t="shared" si="3"/>
        <v>-0.506039689387403</v>
      </c>
      <c r="U42" s="63">
        <v>58902</v>
      </c>
      <c r="V42" s="64">
        <v>8462</v>
      </c>
      <c r="W42" s="66">
        <f>U42/V42</f>
        <v>6.960765776412195</v>
      </c>
      <c r="X42" s="8"/>
    </row>
    <row r="43" spans="1:24" s="10" customFormat="1" ht="15.75" customHeight="1" hidden="1">
      <c r="A43" s="112">
        <v>39</v>
      </c>
      <c r="B43" s="113" t="s">
        <v>47</v>
      </c>
      <c r="C43" s="69">
        <v>38856</v>
      </c>
      <c r="D43" s="70" t="s">
        <v>25</v>
      </c>
      <c r="E43" s="60" t="s">
        <v>43</v>
      </c>
      <c r="F43" s="71">
        <v>195</v>
      </c>
      <c r="G43" s="71">
        <v>1</v>
      </c>
      <c r="H43" s="71">
        <v>21</v>
      </c>
      <c r="I43" s="72">
        <v>285</v>
      </c>
      <c r="J43" s="73">
        <v>95</v>
      </c>
      <c r="K43" s="72">
        <v>348</v>
      </c>
      <c r="L43" s="73">
        <v>116</v>
      </c>
      <c r="M43" s="72">
        <v>390</v>
      </c>
      <c r="N43" s="73">
        <v>130</v>
      </c>
      <c r="O43" s="90">
        <f aca="true" t="shared" si="4" ref="O43:P45">+I43+K43+M43</f>
        <v>1023</v>
      </c>
      <c r="P43" s="91">
        <f t="shared" si="4"/>
        <v>341</v>
      </c>
      <c r="Q43" s="74">
        <f>IF(O43&lt;&gt;0,P43/G43,"")</f>
        <v>341</v>
      </c>
      <c r="R43" s="75">
        <f>IF(O43&lt;&gt;0,O43/P43,"")</f>
        <v>3</v>
      </c>
      <c r="S43" s="72">
        <v>1328</v>
      </c>
      <c r="T43" s="67">
        <f t="shared" si="3"/>
        <v>-0.22966867469879518</v>
      </c>
      <c r="U43" s="72">
        <v>7463540.5</v>
      </c>
      <c r="V43" s="73">
        <v>1027902</v>
      </c>
      <c r="W43" s="75">
        <f>U43/V43</f>
        <v>7.26094559598094</v>
      </c>
      <c r="X43" s="8"/>
    </row>
    <row r="44" spans="1:24" s="10" customFormat="1" ht="15.75" customHeight="1" hidden="1">
      <c r="A44" s="112">
        <v>40</v>
      </c>
      <c r="B44" s="113" t="s">
        <v>12</v>
      </c>
      <c r="C44" s="69">
        <v>38933</v>
      </c>
      <c r="D44" s="70" t="s">
        <v>25</v>
      </c>
      <c r="E44" s="60" t="s">
        <v>43</v>
      </c>
      <c r="F44" s="71">
        <v>47</v>
      </c>
      <c r="G44" s="71">
        <v>2</v>
      </c>
      <c r="H44" s="71">
        <v>10</v>
      </c>
      <c r="I44" s="72">
        <v>196</v>
      </c>
      <c r="J44" s="73">
        <v>39</v>
      </c>
      <c r="K44" s="72">
        <v>451</v>
      </c>
      <c r="L44" s="73">
        <v>90</v>
      </c>
      <c r="M44" s="72">
        <v>318</v>
      </c>
      <c r="N44" s="73">
        <v>65</v>
      </c>
      <c r="O44" s="90">
        <f t="shared" si="4"/>
        <v>965</v>
      </c>
      <c r="P44" s="91">
        <f t="shared" si="4"/>
        <v>194</v>
      </c>
      <c r="Q44" s="74">
        <f>IF(O44&lt;&gt;0,P44/G44,"")</f>
        <v>97</v>
      </c>
      <c r="R44" s="75">
        <f>IF(O44&lt;&gt;0,O44/P44,"")</f>
        <v>4.974226804123711</v>
      </c>
      <c r="S44" s="72">
        <v>832</v>
      </c>
      <c r="T44" s="67">
        <f t="shared" si="3"/>
        <v>0.15985576923076922</v>
      </c>
      <c r="U44" s="72">
        <v>355865</v>
      </c>
      <c r="V44" s="73">
        <v>48779</v>
      </c>
      <c r="W44" s="75">
        <f>U44/V44</f>
        <v>7.295455011377847</v>
      </c>
      <c r="X44" s="8"/>
    </row>
    <row r="45" spans="1:24" s="10" customFormat="1" ht="15.75" customHeight="1" hidden="1">
      <c r="A45" s="112">
        <v>41</v>
      </c>
      <c r="B45" s="113" t="s">
        <v>61</v>
      </c>
      <c r="C45" s="69">
        <v>38954</v>
      </c>
      <c r="D45" s="70" t="s">
        <v>25</v>
      </c>
      <c r="E45" s="60" t="s">
        <v>43</v>
      </c>
      <c r="F45" s="71">
        <v>44</v>
      </c>
      <c r="G45" s="71">
        <v>4</v>
      </c>
      <c r="H45" s="71">
        <v>7</v>
      </c>
      <c r="I45" s="72">
        <v>106</v>
      </c>
      <c r="J45" s="73">
        <v>28</v>
      </c>
      <c r="K45" s="72">
        <v>355</v>
      </c>
      <c r="L45" s="73">
        <v>83</v>
      </c>
      <c r="M45" s="72">
        <v>454</v>
      </c>
      <c r="N45" s="73">
        <v>107</v>
      </c>
      <c r="O45" s="90">
        <f t="shared" si="4"/>
        <v>915</v>
      </c>
      <c r="P45" s="91">
        <f t="shared" si="4"/>
        <v>218</v>
      </c>
      <c r="Q45" s="74">
        <f>IF(O45&lt;&gt;0,P45/G45,"")</f>
        <v>54.5</v>
      </c>
      <c r="R45" s="75">
        <f>IF(O45&lt;&gt;0,O45/P45,"")</f>
        <v>4.197247706422019</v>
      </c>
      <c r="S45" s="72">
        <v>2658.5</v>
      </c>
      <c r="T45" s="67">
        <f t="shared" si="3"/>
        <v>-0.6558209516644724</v>
      </c>
      <c r="U45" s="72">
        <v>260871.5</v>
      </c>
      <c r="V45" s="73">
        <v>34624</v>
      </c>
      <c r="W45" s="75">
        <f>U45/V45</f>
        <v>7.534412546210721</v>
      </c>
      <c r="X45" s="8"/>
    </row>
    <row r="46" spans="1:24" s="10" customFormat="1" ht="15.75" customHeight="1" hidden="1">
      <c r="A46" s="112">
        <v>42</v>
      </c>
      <c r="B46" s="114" t="s">
        <v>90</v>
      </c>
      <c r="C46" s="59">
        <v>38849</v>
      </c>
      <c r="D46" s="60" t="s">
        <v>68</v>
      </c>
      <c r="E46" s="61" t="s">
        <v>91</v>
      </c>
      <c r="F46" s="62">
        <v>4</v>
      </c>
      <c r="G46" s="62">
        <v>1</v>
      </c>
      <c r="H46" s="62">
        <v>10</v>
      </c>
      <c r="I46" s="68">
        <v>210</v>
      </c>
      <c r="J46" s="65">
        <v>70</v>
      </c>
      <c r="K46" s="68">
        <v>210</v>
      </c>
      <c r="L46" s="65">
        <v>70</v>
      </c>
      <c r="M46" s="68">
        <v>210</v>
      </c>
      <c r="N46" s="65">
        <v>70</v>
      </c>
      <c r="O46" s="94">
        <f aca="true" t="shared" si="5" ref="O46:P48">I46+K46+M46</f>
        <v>630</v>
      </c>
      <c r="P46" s="95">
        <f t="shared" si="5"/>
        <v>210</v>
      </c>
      <c r="Q46" s="74">
        <f>IF(O46&lt;&gt;0,P46/G46,"")</f>
        <v>210</v>
      </c>
      <c r="R46" s="75">
        <f>IF(O46&lt;&gt;0,O46/P46,"")</f>
        <v>3</v>
      </c>
      <c r="S46" s="77"/>
      <c r="T46" s="67">
        <f t="shared" si="3"/>
      </c>
      <c r="U46" s="68">
        <v>39861.75</v>
      </c>
      <c r="V46" s="65">
        <v>6652</v>
      </c>
      <c r="W46" s="75">
        <f>IF(U46&lt;&gt;0,U46/V46,"")</f>
        <v>5.992445880938064</v>
      </c>
      <c r="X46" s="8"/>
    </row>
    <row r="47" spans="1:24" s="10" customFormat="1" ht="15.75" customHeight="1" hidden="1">
      <c r="A47" s="112">
        <v>43</v>
      </c>
      <c r="B47" s="114" t="s">
        <v>15</v>
      </c>
      <c r="C47" s="59">
        <v>38940</v>
      </c>
      <c r="D47" s="61" t="s">
        <v>50</v>
      </c>
      <c r="E47" s="61" t="s">
        <v>50</v>
      </c>
      <c r="F47" s="62">
        <v>40</v>
      </c>
      <c r="G47" s="62">
        <v>3</v>
      </c>
      <c r="H47" s="62">
        <v>9</v>
      </c>
      <c r="I47" s="63">
        <v>144</v>
      </c>
      <c r="J47" s="64">
        <v>30</v>
      </c>
      <c r="K47" s="63">
        <v>228</v>
      </c>
      <c r="L47" s="64">
        <v>54</v>
      </c>
      <c r="M47" s="63">
        <v>215</v>
      </c>
      <c r="N47" s="64">
        <v>49</v>
      </c>
      <c r="O47" s="92">
        <f t="shared" si="5"/>
        <v>587</v>
      </c>
      <c r="P47" s="93">
        <f t="shared" si="5"/>
        <v>133</v>
      </c>
      <c r="Q47" s="65">
        <f>P47/G47</f>
        <v>44.333333333333336</v>
      </c>
      <c r="R47" s="66">
        <f>O47/P47</f>
        <v>4.413533834586466</v>
      </c>
      <c r="S47" s="63">
        <v>1025</v>
      </c>
      <c r="T47" s="67">
        <f t="shared" si="3"/>
        <v>-0.4273170731707317</v>
      </c>
      <c r="U47" s="63">
        <v>311324.5</v>
      </c>
      <c r="V47" s="64">
        <v>45267</v>
      </c>
      <c r="W47" s="66">
        <f>U47/V47</f>
        <v>6.877515629487265</v>
      </c>
      <c r="X47" s="8"/>
    </row>
    <row r="48" spans="1:24" s="10" customFormat="1" ht="15.75" customHeight="1" hidden="1">
      <c r="A48" s="112">
        <v>44</v>
      </c>
      <c r="B48" s="113" t="s">
        <v>13</v>
      </c>
      <c r="C48" s="69">
        <v>38933</v>
      </c>
      <c r="D48" s="60" t="s">
        <v>6</v>
      </c>
      <c r="E48" s="60" t="s">
        <v>7</v>
      </c>
      <c r="F48" s="71">
        <v>47</v>
      </c>
      <c r="G48" s="71">
        <v>3</v>
      </c>
      <c r="H48" s="71">
        <v>10</v>
      </c>
      <c r="I48" s="72">
        <v>118.5</v>
      </c>
      <c r="J48" s="73">
        <v>47</v>
      </c>
      <c r="K48" s="72">
        <v>199</v>
      </c>
      <c r="L48" s="73">
        <v>94</v>
      </c>
      <c r="M48" s="72">
        <v>212</v>
      </c>
      <c r="N48" s="73">
        <v>92</v>
      </c>
      <c r="O48" s="90">
        <f t="shared" si="5"/>
        <v>529.5</v>
      </c>
      <c r="P48" s="91">
        <f t="shared" si="5"/>
        <v>233</v>
      </c>
      <c r="Q48" s="74">
        <f>IF(O48&lt;&gt;0,P48/G48,"")</f>
        <v>77.66666666666667</v>
      </c>
      <c r="R48" s="75">
        <f>IF(O48&lt;&gt;0,O48/P48,"")</f>
        <v>2.272532188841202</v>
      </c>
      <c r="S48" s="72">
        <v>1293</v>
      </c>
      <c r="T48" s="67">
        <f t="shared" si="3"/>
        <v>-0.5904872389791184</v>
      </c>
      <c r="U48" s="80">
        <f>152478+98850+41976.55+30958.5+16630.5+7592+3008+1218.5+2103+529.5</f>
        <v>355344.55</v>
      </c>
      <c r="V48" s="65">
        <f>19117+12766+5988+5647+3375+1591+593+227+459+233</f>
        <v>49996</v>
      </c>
      <c r="W48" s="75">
        <f>IF(U48&lt;&gt;0,U48/V48,"")</f>
        <v>7.107459596767741</v>
      </c>
      <c r="X48" s="8"/>
    </row>
    <row r="49" spans="1:24" s="10" customFormat="1" ht="15.75" customHeight="1" hidden="1">
      <c r="A49" s="112">
        <v>45</v>
      </c>
      <c r="B49" s="113" t="s">
        <v>8</v>
      </c>
      <c r="C49" s="69">
        <v>38919</v>
      </c>
      <c r="D49" s="70" t="s">
        <v>25</v>
      </c>
      <c r="E49" s="60" t="s">
        <v>26</v>
      </c>
      <c r="F49" s="71">
        <v>149</v>
      </c>
      <c r="G49" s="71">
        <v>3</v>
      </c>
      <c r="H49" s="71">
        <v>12</v>
      </c>
      <c r="I49" s="72">
        <v>133</v>
      </c>
      <c r="J49" s="73">
        <v>32</v>
      </c>
      <c r="K49" s="72">
        <v>138</v>
      </c>
      <c r="L49" s="73">
        <v>33</v>
      </c>
      <c r="M49" s="72">
        <v>252</v>
      </c>
      <c r="N49" s="73">
        <v>61</v>
      </c>
      <c r="O49" s="90">
        <f>+I49+K49+M49</f>
        <v>523</v>
      </c>
      <c r="P49" s="91">
        <f>+J49+L49+N49</f>
        <v>126</v>
      </c>
      <c r="Q49" s="74">
        <f>IF(O49&lt;&gt;0,P49/G49,"")</f>
        <v>42</v>
      </c>
      <c r="R49" s="75">
        <f>IF(O49&lt;&gt;0,O49/P49,"")</f>
        <v>4.150793650793651</v>
      </c>
      <c r="S49" s="72">
        <v>1097</v>
      </c>
      <c r="T49" s="67">
        <f t="shared" si="3"/>
        <v>-0.5232452142206017</v>
      </c>
      <c r="U49" s="72">
        <v>1823254.5</v>
      </c>
      <c r="V49" s="73">
        <v>249999</v>
      </c>
      <c r="W49" s="75">
        <f>U49/V49</f>
        <v>7.293047172188689</v>
      </c>
      <c r="X49" s="8"/>
    </row>
    <row r="50" spans="1:24" s="10" customFormat="1" ht="15.75" customHeight="1" hidden="1">
      <c r="A50" s="112">
        <v>46</v>
      </c>
      <c r="B50" s="114" t="s">
        <v>53</v>
      </c>
      <c r="C50" s="59">
        <v>38982</v>
      </c>
      <c r="D50" s="60" t="s">
        <v>68</v>
      </c>
      <c r="E50" s="61" t="s">
        <v>54</v>
      </c>
      <c r="F50" s="62">
        <v>10</v>
      </c>
      <c r="G50" s="62">
        <v>7</v>
      </c>
      <c r="H50" s="62">
        <v>3</v>
      </c>
      <c r="I50" s="68">
        <v>101</v>
      </c>
      <c r="J50" s="65">
        <v>20</v>
      </c>
      <c r="K50" s="68">
        <v>107</v>
      </c>
      <c r="L50" s="65">
        <v>20</v>
      </c>
      <c r="M50" s="68">
        <v>258.5</v>
      </c>
      <c r="N50" s="65">
        <v>48</v>
      </c>
      <c r="O50" s="94">
        <f>I50+K50+M50</f>
        <v>466.5</v>
      </c>
      <c r="P50" s="95">
        <f>J50+L50+N50</f>
        <v>88</v>
      </c>
      <c r="Q50" s="74">
        <f>IF(O50&lt;&gt;0,P50/G50,"")</f>
        <v>12.571428571428571</v>
      </c>
      <c r="R50" s="75">
        <f>IF(O50&lt;&gt;0,O50/P50,"")</f>
        <v>5.301136363636363</v>
      </c>
      <c r="S50" s="77">
        <v>1043</v>
      </c>
      <c r="T50" s="67">
        <f t="shared" si="3"/>
        <v>-0.552732502396932</v>
      </c>
      <c r="U50" s="68">
        <v>9075</v>
      </c>
      <c r="V50" s="65">
        <v>1219</v>
      </c>
      <c r="W50" s="75">
        <f>IF(U50&lt;&gt;0,U50/V50,"")</f>
        <v>7.444626743232157</v>
      </c>
      <c r="X50" s="8"/>
    </row>
    <row r="51" spans="1:24" s="10" customFormat="1" ht="15.75" customHeight="1" hidden="1">
      <c r="A51" s="112">
        <v>47</v>
      </c>
      <c r="B51" s="114" t="s">
        <v>92</v>
      </c>
      <c r="C51" s="59">
        <v>38898</v>
      </c>
      <c r="D51" s="60" t="s">
        <v>68</v>
      </c>
      <c r="E51" s="61" t="s">
        <v>74</v>
      </c>
      <c r="F51" s="62">
        <v>5</v>
      </c>
      <c r="G51" s="62">
        <v>1</v>
      </c>
      <c r="H51" s="62">
        <v>9</v>
      </c>
      <c r="I51" s="68">
        <v>120</v>
      </c>
      <c r="J51" s="65">
        <v>40</v>
      </c>
      <c r="K51" s="68">
        <v>150</v>
      </c>
      <c r="L51" s="65">
        <v>50</v>
      </c>
      <c r="M51" s="68">
        <v>150</v>
      </c>
      <c r="N51" s="65">
        <v>50</v>
      </c>
      <c r="O51" s="94">
        <f>I51+K51+M51</f>
        <v>420</v>
      </c>
      <c r="P51" s="95">
        <f>J51+L51+N51</f>
        <v>140</v>
      </c>
      <c r="Q51" s="74">
        <f>IF(O51&lt;&gt;0,P51/G51,"")</f>
        <v>140</v>
      </c>
      <c r="R51" s="75">
        <f>IF(O51&lt;&gt;0,O51/P51,"")</f>
        <v>3</v>
      </c>
      <c r="S51" s="77"/>
      <c r="T51" s="67">
        <f t="shared" si="3"/>
      </c>
      <c r="U51" s="68">
        <v>15390</v>
      </c>
      <c r="V51" s="65">
        <v>2191</v>
      </c>
      <c r="W51" s="75">
        <f>IF(U51&lt;&gt;0,U51/V51,"")</f>
        <v>7.024189867640347</v>
      </c>
      <c r="X51" s="8"/>
    </row>
    <row r="52" spans="1:24" s="10" customFormat="1" ht="15.75" customHeight="1" hidden="1">
      <c r="A52" s="112">
        <v>48</v>
      </c>
      <c r="B52" s="116" t="s">
        <v>93</v>
      </c>
      <c r="C52" s="69">
        <v>38947</v>
      </c>
      <c r="D52" s="82" t="s">
        <v>17</v>
      </c>
      <c r="E52" s="82" t="s">
        <v>94</v>
      </c>
      <c r="F52" s="83">
        <v>22</v>
      </c>
      <c r="G52" s="83">
        <v>1</v>
      </c>
      <c r="H52" s="83">
        <v>8</v>
      </c>
      <c r="I52" s="72">
        <v>29</v>
      </c>
      <c r="J52" s="73">
        <v>5</v>
      </c>
      <c r="K52" s="72">
        <v>219</v>
      </c>
      <c r="L52" s="73">
        <v>37</v>
      </c>
      <c r="M52" s="72">
        <v>118</v>
      </c>
      <c r="N52" s="73">
        <v>20</v>
      </c>
      <c r="O52" s="90">
        <f>+I52+K52+M52</f>
        <v>366</v>
      </c>
      <c r="P52" s="91">
        <f>+J52+L52+N52</f>
        <v>62</v>
      </c>
      <c r="Q52" s="64">
        <f>+P52/G52</f>
        <v>62</v>
      </c>
      <c r="R52" s="76">
        <f>+O52/P52</f>
        <v>5.903225806451613</v>
      </c>
      <c r="S52" s="72">
        <v>6179</v>
      </c>
      <c r="T52" s="67">
        <f t="shared" si="3"/>
        <v>-0.940767114419809</v>
      </c>
      <c r="U52" s="72">
        <v>205977</v>
      </c>
      <c r="V52" s="73">
        <v>27777</v>
      </c>
      <c r="W52" s="75">
        <f>U52/V52</f>
        <v>7.4153796306296575</v>
      </c>
      <c r="X52" s="8"/>
    </row>
    <row r="53" spans="1:24" s="10" customFormat="1" ht="15.75" customHeight="1" hidden="1">
      <c r="A53" s="112">
        <v>49</v>
      </c>
      <c r="B53" s="113" t="s">
        <v>75</v>
      </c>
      <c r="C53" s="69">
        <v>38940</v>
      </c>
      <c r="D53" s="60" t="s">
        <v>27</v>
      </c>
      <c r="E53" s="61" t="s">
        <v>44</v>
      </c>
      <c r="F53" s="71">
        <v>80</v>
      </c>
      <c r="G53" s="71">
        <v>1</v>
      </c>
      <c r="H53" s="71">
        <v>9</v>
      </c>
      <c r="I53" s="63">
        <v>115</v>
      </c>
      <c r="J53" s="64">
        <v>23</v>
      </c>
      <c r="K53" s="63">
        <v>46</v>
      </c>
      <c r="L53" s="64">
        <v>7</v>
      </c>
      <c r="M53" s="63">
        <v>182</v>
      </c>
      <c r="N53" s="64">
        <v>28</v>
      </c>
      <c r="O53" s="92">
        <f>+M53+K53+I53</f>
        <v>343</v>
      </c>
      <c r="P53" s="93">
        <f>+N53+L53+J53</f>
        <v>58</v>
      </c>
      <c r="Q53" s="64">
        <f>+P53/G53</f>
        <v>58</v>
      </c>
      <c r="R53" s="76">
        <f>+O53/P53</f>
        <v>5.913793103448276</v>
      </c>
      <c r="S53" s="63">
        <v>367</v>
      </c>
      <c r="T53" s="67">
        <f t="shared" si="3"/>
        <v>-0.0653950953678474</v>
      </c>
      <c r="U53" s="63">
        <v>791858</v>
      </c>
      <c r="V53" s="64">
        <v>93829</v>
      </c>
      <c r="W53" s="76">
        <f>+U53/V53</f>
        <v>8.439373754382974</v>
      </c>
      <c r="X53" s="8"/>
    </row>
    <row r="54" spans="1:24" s="10" customFormat="1" ht="15.75" customHeight="1" hidden="1">
      <c r="A54" s="112">
        <v>50</v>
      </c>
      <c r="B54" s="113" t="s">
        <v>4</v>
      </c>
      <c r="C54" s="69">
        <v>38891</v>
      </c>
      <c r="D54" s="70" t="s">
        <v>25</v>
      </c>
      <c r="E54" s="60" t="s">
        <v>26</v>
      </c>
      <c r="F54" s="71">
        <v>134</v>
      </c>
      <c r="G54" s="71">
        <v>1</v>
      </c>
      <c r="H54" s="71">
        <v>16</v>
      </c>
      <c r="I54" s="72">
        <v>25</v>
      </c>
      <c r="J54" s="73">
        <v>5</v>
      </c>
      <c r="K54" s="72">
        <v>100</v>
      </c>
      <c r="L54" s="73">
        <v>20</v>
      </c>
      <c r="M54" s="72">
        <v>125</v>
      </c>
      <c r="N54" s="73">
        <v>25</v>
      </c>
      <c r="O54" s="90">
        <f>+I54+K54+M54</f>
        <v>250</v>
      </c>
      <c r="P54" s="91">
        <f>+J54+L54+N54</f>
        <v>50</v>
      </c>
      <c r="Q54" s="74">
        <f>IF(O54&lt;&gt;0,P54/G54,"")</f>
        <v>50</v>
      </c>
      <c r="R54" s="75">
        <f>IF(O54&lt;&gt;0,O54/P54,"")</f>
        <v>5</v>
      </c>
      <c r="S54" s="72">
        <v>393</v>
      </c>
      <c r="T54" s="67">
        <f t="shared" si="3"/>
        <v>-0.3638676844783715</v>
      </c>
      <c r="U54" s="72">
        <v>1873622.5</v>
      </c>
      <c r="V54" s="73">
        <v>258341</v>
      </c>
      <c r="W54" s="75">
        <f>U54/V54</f>
        <v>7.252517022075474</v>
      </c>
      <c r="X54" s="8"/>
    </row>
    <row r="55" spans="1:24" s="10" customFormat="1" ht="15.75" customHeight="1" hidden="1">
      <c r="A55" s="112">
        <v>51</v>
      </c>
      <c r="B55" s="115" t="s">
        <v>2</v>
      </c>
      <c r="C55" s="59">
        <v>38947</v>
      </c>
      <c r="D55" s="78" t="s">
        <v>48</v>
      </c>
      <c r="E55" s="78" t="s">
        <v>3</v>
      </c>
      <c r="F55" s="79">
        <v>7</v>
      </c>
      <c r="G55" s="79">
        <v>1</v>
      </c>
      <c r="H55" s="79">
        <v>8</v>
      </c>
      <c r="I55" s="63">
        <v>20</v>
      </c>
      <c r="J55" s="64">
        <v>4</v>
      </c>
      <c r="K55" s="63">
        <v>81</v>
      </c>
      <c r="L55" s="64">
        <v>16</v>
      </c>
      <c r="M55" s="63">
        <v>107</v>
      </c>
      <c r="N55" s="64">
        <v>20</v>
      </c>
      <c r="O55" s="92">
        <f>SUM(I55+K55+M55)</f>
        <v>208</v>
      </c>
      <c r="P55" s="93">
        <f>SUM(J55+L55+N55)</f>
        <v>40</v>
      </c>
      <c r="Q55" s="64">
        <f>+P55/G55</f>
        <v>40</v>
      </c>
      <c r="R55" s="76">
        <f>+O55/P55</f>
        <v>5.2</v>
      </c>
      <c r="S55" s="63">
        <v>0</v>
      </c>
      <c r="T55" s="67">
        <f t="shared" si="3"/>
      </c>
      <c r="U55" s="63">
        <v>24924.5</v>
      </c>
      <c r="V55" s="64">
        <v>3296</v>
      </c>
      <c r="W55" s="66">
        <f>U55/V55</f>
        <v>7.562044902912621</v>
      </c>
      <c r="X55" s="8"/>
    </row>
    <row r="56" spans="1:24" s="10" customFormat="1" ht="15.75" customHeight="1" hidden="1">
      <c r="A56" s="112">
        <v>52</v>
      </c>
      <c r="B56" s="115" t="s">
        <v>62</v>
      </c>
      <c r="C56" s="59">
        <v>38954</v>
      </c>
      <c r="D56" s="78" t="s">
        <v>48</v>
      </c>
      <c r="E56" s="78" t="s">
        <v>5</v>
      </c>
      <c r="F56" s="79">
        <v>14</v>
      </c>
      <c r="G56" s="79">
        <v>1</v>
      </c>
      <c r="H56" s="79">
        <v>7</v>
      </c>
      <c r="I56" s="63">
        <v>0</v>
      </c>
      <c r="J56" s="64">
        <v>0</v>
      </c>
      <c r="K56" s="63">
        <v>144</v>
      </c>
      <c r="L56" s="64">
        <v>19</v>
      </c>
      <c r="M56" s="63">
        <v>44</v>
      </c>
      <c r="N56" s="64">
        <v>6</v>
      </c>
      <c r="O56" s="92">
        <f>SUM(I56+K56+M56)</f>
        <v>188</v>
      </c>
      <c r="P56" s="93">
        <f>SUM(J56+L56+N56)</f>
        <v>25</v>
      </c>
      <c r="Q56" s="64">
        <f>+P56/G56</f>
        <v>25</v>
      </c>
      <c r="R56" s="76">
        <f>+O56/P56</f>
        <v>7.52</v>
      </c>
      <c r="S56" s="63">
        <v>257</v>
      </c>
      <c r="T56" s="67">
        <f t="shared" si="3"/>
        <v>-0.26848249027237353</v>
      </c>
      <c r="U56" s="63">
        <v>46624.5</v>
      </c>
      <c r="V56" s="64">
        <v>5087</v>
      </c>
      <c r="W56" s="66">
        <f>U56/V56</f>
        <v>9.165421663062709</v>
      </c>
      <c r="X56" s="8"/>
    </row>
    <row r="57" spans="1:24" s="10" customFormat="1" ht="15.75" customHeight="1" hidden="1">
      <c r="A57" s="112">
        <v>53</v>
      </c>
      <c r="B57" s="114" t="s">
        <v>69</v>
      </c>
      <c r="C57" s="59">
        <v>38863</v>
      </c>
      <c r="D57" s="60" t="s">
        <v>68</v>
      </c>
      <c r="E57" s="61" t="s">
        <v>7</v>
      </c>
      <c r="F57" s="62">
        <v>35</v>
      </c>
      <c r="G57" s="62">
        <v>1</v>
      </c>
      <c r="H57" s="62">
        <v>20</v>
      </c>
      <c r="I57" s="68">
        <v>60</v>
      </c>
      <c r="J57" s="65">
        <v>20</v>
      </c>
      <c r="K57" s="68">
        <v>60</v>
      </c>
      <c r="L57" s="65">
        <v>20</v>
      </c>
      <c r="M57" s="68">
        <v>63</v>
      </c>
      <c r="N57" s="65">
        <v>21</v>
      </c>
      <c r="O57" s="94">
        <f>I57+K57+M57</f>
        <v>183</v>
      </c>
      <c r="P57" s="95">
        <f>J57+L57+N57</f>
        <v>61</v>
      </c>
      <c r="Q57" s="74">
        <f>IF(O57&lt;&gt;0,P57/G57,"")</f>
        <v>61</v>
      </c>
      <c r="R57" s="75">
        <f>IF(O57&lt;&gt;0,O57/P57,"")</f>
        <v>3</v>
      </c>
      <c r="S57" s="77">
        <v>672</v>
      </c>
      <c r="T57" s="67">
        <f t="shared" si="3"/>
        <v>-0.7276785714285714</v>
      </c>
      <c r="U57" s="68">
        <v>608952.5</v>
      </c>
      <c r="V57" s="65">
        <v>89007</v>
      </c>
      <c r="W57" s="75">
        <f>IF(U57&lt;&gt;0,U57/V57,"")</f>
        <v>6.841624816025706</v>
      </c>
      <c r="X57" s="8"/>
    </row>
    <row r="58" spans="1:24" s="10" customFormat="1" ht="15.75" customHeight="1" hidden="1">
      <c r="A58" s="112">
        <v>54</v>
      </c>
      <c r="B58" s="114" t="s">
        <v>59</v>
      </c>
      <c r="C58" s="59">
        <v>38954</v>
      </c>
      <c r="D58" s="60" t="s">
        <v>79</v>
      </c>
      <c r="E58" s="61" t="s">
        <v>60</v>
      </c>
      <c r="F58" s="62">
        <v>50</v>
      </c>
      <c r="G58" s="62">
        <v>3</v>
      </c>
      <c r="H58" s="62">
        <v>7</v>
      </c>
      <c r="I58" s="63">
        <v>0</v>
      </c>
      <c r="J58" s="64">
        <v>0</v>
      </c>
      <c r="K58" s="63">
        <v>118</v>
      </c>
      <c r="L58" s="64">
        <v>23</v>
      </c>
      <c r="M58" s="63">
        <v>62</v>
      </c>
      <c r="N58" s="64">
        <v>12</v>
      </c>
      <c r="O58" s="92">
        <f>SUM(I58+K58+M58)</f>
        <v>180</v>
      </c>
      <c r="P58" s="93">
        <f>SUM(J58+L58+N58)</f>
        <v>35</v>
      </c>
      <c r="Q58" s="65">
        <f>P58/G58</f>
        <v>11.666666666666666</v>
      </c>
      <c r="R58" s="66">
        <f>O58/P58</f>
        <v>5.142857142857143</v>
      </c>
      <c r="S58" s="63">
        <v>4060</v>
      </c>
      <c r="T58" s="67">
        <f t="shared" si="3"/>
        <v>-0.9556650246305419</v>
      </c>
      <c r="U58" s="68">
        <v>280637.5</v>
      </c>
      <c r="V58" s="65">
        <v>37795</v>
      </c>
      <c r="W58" s="66">
        <f>U58/V58</f>
        <v>7.425254663315253</v>
      </c>
      <c r="X58" s="8"/>
    </row>
    <row r="59" spans="1:24" s="10" customFormat="1" ht="15.75" customHeight="1" hidden="1">
      <c r="A59" s="112">
        <v>55</v>
      </c>
      <c r="B59" s="113" t="s">
        <v>73</v>
      </c>
      <c r="C59" s="69">
        <v>38926</v>
      </c>
      <c r="D59" s="60" t="s">
        <v>27</v>
      </c>
      <c r="E59" s="61" t="s">
        <v>44</v>
      </c>
      <c r="F59" s="71">
        <v>84</v>
      </c>
      <c r="G59" s="71">
        <v>3</v>
      </c>
      <c r="H59" s="71">
        <v>11</v>
      </c>
      <c r="I59" s="63">
        <v>50</v>
      </c>
      <c r="J59" s="64">
        <v>10</v>
      </c>
      <c r="K59" s="63">
        <v>40</v>
      </c>
      <c r="L59" s="64">
        <v>8</v>
      </c>
      <c r="M59" s="63">
        <v>76</v>
      </c>
      <c r="N59" s="64">
        <v>14</v>
      </c>
      <c r="O59" s="92">
        <f>+M59+K59+I59</f>
        <v>166</v>
      </c>
      <c r="P59" s="93">
        <f>+N59+L59+J59</f>
        <v>32</v>
      </c>
      <c r="Q59" s="64">
        <f>+P59/G59</f>
        <v>10.666666666666666</v>
      </c>
      <c r="R59" s="76">
        <f>+O59/P59</f>
        <v>5.1875</v>
      </c>
      <c r="S59" s="63">
        <v>1903</v>
      </c>
      <c r="T59" s="67">
        <f t="shared" si="3"/>
        <v>-0.9127693116132423</v>
      </c>
      <c r="U59" s="63">
        <v>1599540</v>
      </c>
      <c r="V59" s="64">
        <v>230314</v>
      </c>
      <c r="W59" s="76">
        <f>+U59/V59</f>
        <v>6.945040249398647</v>
      </c>
      <c r="X59" s="8"/>
    </row>
    <row r="60" spans="1:24" s="10" customFormat="1" ht="15.75" customHeight="1" hidden="1">
      <c r="A60" s="112">
        <v>56</v>
      </c>
      <c r="B60" s="114" t="s">
        <v>55</v>
      </c>
      <c r="C60" s="59">
        <v>38898</v>
      </c>
      <c r="D60" s="60" t="s">
        <v>68</v>
      </c>
      <c r="E60" s="61" t="s">
        <v>56</v>
      </c>
      <c r="F60" s="62">
        <v>47</v>
      </c>
      <c r="G60" s="62">
        <v>2</v>
      </c>
      <c r="H60" s="62">
        <v>15</v>
      </c>
      <c r="I60" s="68">
        <v>40</v>
      </c>
      <c r="J60" s="65">
        <v>8</v>
      </c>
      <c r="K60" s="68">
        <v>36</v>
      </c>
      <c r="L60" s="65">
        <v>7</v>
      </c>
      <c r="M60" s="68">
        <v>46</v>
      </c>
      <c r="N60" s="65">
        <v>9</v>
      </c>
      <c r="O60" s="94">
        <f>I60+K60+M60</f>
        <v>122</v>
      </c>
      <c r="P60" s="95">
        <f>J60+L60+N60</f>
        <v>24</v>
      </c>
      <c r="Q60" s="74">
        <f>IF(O60&lt;&gt;0,P60/G60,"")</f>
        <v>12</v>
      </c>
      <c r="R60" s="75">
        <f>IF(O60&lt;&gt;0,O60/P60,"")</f>
        <v>5.083333333333333</v>
      </c>
      <c r="S60" s="77">
        <v>560</v>
      </c>
      <c r="T60" s="67">
        <f t="shared" si="3"/>
        <v>-0.7821428571428571</v>
      </c>
      <c r="U60" s="68">
        <v>242758</v>
      </c>
      <c r="V60" s="65">
        <v>37057</v>
      </c>
      <c r="W60" s="75">
        <f>IF(U60&lt;&gt;0,U60/V60,"")</f>
        <v>6.550935046010201</v>
      </c>
      <c r="X60" s="8"/>
    </row>
    <row r="61" spans="1:24" s="10" customFormat="1" ht="15.75" customHeight="1" hidden="1">
      <c r="A61" s="112">
        <v>57</v>
      </c>
      <c r="B61" s="114" t="s">
        <v>95</v>
      </c>
      <c r="C61" s="59">
        <v>38779</v>
      </c>
      <c r="D61" s="60" t="s">
        <v>68</v>
      </c>
      <c r="E61" s="61" t="s">
        <v>96</v>
      </c>
      <c r="F61" s="62">
        <v>10</v>
      </c>
      <c r="G61" s="62">
        <v>1</v>
      </c>
      <c r="H61" s="62">
        <v>24</v>
      </c>
      <c r="I61" s="68">
        <v>30</v>
      </c>
      <c r="J61" s="65">
        <v>10</v>
      </c>
      <c r="K61" s="68">
        <v>45</v>
      </c>
      <c r="L61" s="65">
        <v>15</v>
      </c>
      <c r="M61" s="68">
        <v>45</v>
      </c>
      <c r="N61" s="65">
        <v>15</v>
      </c>
      <c r="O61" s="94">
        <f>I61+K61+M61</f>
        <v>120</v>
      </c>
      <c r="P61" s="95">
        <f>J61+L61+N61</f>
        <v>40</v>
      </c>
      <c r="Q61" s="74">
        <f>IF(O61&lt;&gt;0,P61/G61,"")</f>
        <v>40</v>
      </c>
      <c r="R61" s="75">
        <f>IF(O61&lt;&gt;0,O61/P61,"")</f>
        <v>3</v>
      </c>
      <c r="S61" s="77"/>
      <c r="T61" s="67">
        <f t="shared" si="3"/>
      </c>
      <c r="U61" s="68">
        <v>57483</v>
      </c>
      <c r="V61" s="65">
        <v>11712</v>
      </c>
      <c r="W61" s="75">
        <f>IF(U61&lt;&gt;0,U61/V61,"")</f>
        <v>4.908043032786885</v>
      </c>
      <c r="X61" s="8"/>
    </row>
    <row r="62" spans="1:24" s="10" customFormat="1" ht="15.75" customHeight="1" hidden="1" thickBot="1">
      <c r="A62" s="112">
        <v>58</v>
      </c>
      <c r="B62" s="115" t="s">
        <v>76</v>
      </c>
      <c r="C62" s="59">
        <v>38968</v>
      </c>
      <c r="D62" s="78" t="s">
        <v>48</v>
      </c>
      <c r="E62" s="78" t="s">
        <v>77</v>
      </c>
      <c r="F62" s="79">
        <v>4</v>
      </c>
      <c r="G62" s="79">
        <v>2</v>
      </c>
      <c r="H62" s="79">
        <v>5</v>
      </c>
      <c r="I62" s="63">
        <v>21</v>
      </c>
      <c r="J62" s="64">
        <v>3</v>
      </c>
      <c r="K62" s="63">
        <v>27</v>
      </c>
      <c r="L62" s="64">
        <v>3</v>
      </c>
      <c r="M62" s="63">
        <v>9</v>
      </c>
      <c r="N62" s="64">
        <v>1</v>
      </c>
      <c r="O62" s="92">
        <f>SUM(I62+K62+M62)</f>
        <v>57</v>
      </c>
      <c r="P62" s="93">
        <f>SUM(J62+L62+N62)</f>
        <v>7</v>
      </c>
      <c r="Q62" s="64">
        <f>+P62/G62</f>
        <v>3.5</v>
      </c>
      <c r="R62" s="76">
        <f>+O62/P62</f>
        <v>8.142857142857142</v>
      </c>
      <c r="S62" s="63">
        <v>321.5</v>
      </c>
      <c r="T62" s="67">
        <f t="shared" si="3"/>
        <v>-0.8227060653188181</v>
      </c>
      <c r="U62" s="63">
        <v>12053.5</v>
      </c>
      <c r="V62" s="64">
        <v>1617</v>
      </c>
      <c r="W62" s="66">
        <f>U62/V62</f>
        <v>7.454236239950526</v>
      </c>
      <c r="X62" s="8"/>
    </row>
    <row r="63" spans="1:28" s="122" customFormat="1" ht="15">
      <c r="A63" s="124"/>
      <c r="B63" s="224" t="s">
        <v>78</v>
      </c>
      <c r="C63" s="225"/>
      <c r="D63" s="226"/>
      <c r="E63" s="227"/>
      <c r="F63" s="125"/>
      <c r="G63" s="125">
        <f>SUM(G5:G62)</f>
        <v>1537</v>
      </c>
      <c r="H63" s="124"/>
      <c r="I63" s="126"/>
      <c r="J63" s="127"/>
      <c r="K63" s="126"/>
      <c r="L63" s="127"/>
      <c r="M63" s="126"/>
      <c r="N63" s="127"/>
      <c r="O63" s="126">
        <f>SUM(O5:O62)</f>
        <v>1695826.5</v>
      </c>
      <c r="P63" s="127">
        <f>SUM(P5:P62)</f>
        <v>214213</v>
      </c>
      <c r="Q63" s="127">
        <f>O63/G63</f>
        <v>1103.3353936239428</v>
      </c>
      <c r="R63" s="128">
        <f>O63/P63</f>
        <v>7.916543347042429</v>
      </c>
      <c r="S63" s="126"/>
      <c r="T63" s="129"/>
      <c r="U63" s="126"/>
      <c r="V63" s="127"/>
      <c r="W63" s="128"/>
      <c r="AB63" s="122" t="s">
        <v>39</v>
      </c>
    </row>
    <row r="64" spans="1:24" s="52" customFormat="1" ht="18">
      <c r="A64" s="41"/>
      <c r="G64" s="43"/>
      <c r="H64" s="42"/>
      <c r="I64" s="44"/>
      <c r="J64" s="45"/>
      <c r="K64" s="44"/>
      <c r="L64" s="45"/>
      <c r="M64" s="44"/>
      <c r="N64" s="45"/>
      <c r="O64" s="44"/>
      <c r="P64" s="45"/>
      <c r="Q64" s="46"/>
      <c r="R64" s="47"/>
      <c r="S64" s="48"/>
      <c r="T64" s="49"/>
      <c r="U64" s="48"/>
      <c r="V64" s="50"/>
      <c r="W64" s="47"/>
      <c r="X64" s="51"/>
    </row>
    <row r="65" spans="1:24" s="34" customFormat="1" ht="18">
      <c r="A65" s="33"/>
      <c r="B65" s="9"/>
      <c r="C65" s="56"/>
      <c r="D65" s="222"/>
      <c r="E65" s="223"/>
      <c r="F65" s="223"/>
      <c r="G65" s="223"/>
      <c r="H65" s="35"/>
      <c r="I65" s="36"/>
      <c r="K65" s="36"/>
      <c r="M65" s="36"/>
      <c r="O65" s="37"/>
      <c r="R65" s="38"/>
      <c r="S65" s="221" t="s">
        <v>40</v>
      </c>
      <c r="T65" s="221"/>
      <c r="U65" s="221"/>
      <c r="V65" s="221"/>
      <c r="W65" s="221"/>
      <c r="X65" s="39"/>
    </row>
    <row r="66" spans="1:24" s="34" customFormat="1" ht="18">
      <c r="A66" s="33"/>
      <c r="B66" s="9"/>
      <c r="C66" s="56"/>
      <c r="D66" s="57"/>
      <c r="E66" s="58"/>
      <c r="F66" s="58"/>
      <c r="G66" s="171"/>
      <c r="H66" s="35"/>
      <c r="M66" s="36"/>
      <c r="O66" s="37"/>
      <c r="R66" s="38"/>
      <c r="S66" s="221"/>
      <c r="T66" s="221"/>
      <c r="U66" s="221"/>
      <c r="V66" s="221"/>
      <c r="W66" s="221"/>
      <c r="X66" s="39"/>
    </row>
    <row r="67" spans="1:24" s="34" customFormat="1" ht="18">
      <c r="A67" s="33"/>
      <c r="G67" s="35"/>
      <c r="H67" s="35"/>
      <c r="M67" s="36"/>
      <c r="O67" s="37"/>
      <c r="R67" s="38"/>
      <c r="S67" s="221"/>
      <c r="T67" s="221"/>
      <c r="U67" s="221"/>
      <c r="V67" s="221"/>
      <c r="W67" s="221"/>
      <c r="X67" s="39"/>
    </row>
    <row r="68" spans="1:24" s="34" customFormat="1" ht="18" customHeight="1">
      <c r="A68" s="33"/>
      <c r="C68" s="35"/>
      <c r="E68" s="40"/>
      <c r="F68" s="35"/>
      <c r="G68" s="35"/>
      <c r="H68" s="35"/>
      <c r="I68" s="36"/>
      <c r="K68" s="36"/>
      <c r="M68" s="36"/>
      <c r="O68" s="37"/>
      <c r="S68" s="220" t="s">
        <v>141</v>
      </c>
      <c r="T68" s="220"/>
      <c r="U68" s="220"/>
      <c r="V68" s="220"/>
      <c r="W68" s="220"/>
      <c r="X68" s="39"/>
    </row>
    <row r="69" spans="1:24" s="34" customFormat="1" ht="18.75" customHeight="1">
      <c r="A69" s="33"/>
      <c r="C69" s="35"/>
      <c r="E69" s="40"/>
      <c r="F69" s="35"/>
      <c r="G69" s="35"/>
      <c r="H69" s="35"/>
      <c r="I69" s="36"/>
      <c r="K69" s="36"/>
      <c r="M69" s="36"/>
      <c r="O69" s="37"/>
      <c r="S69" s="220"/>
      <c r="T69" s="220"/>
      <c r="U69" s="220"/>
      <c r="V69" s="220"/>
      <c r="W69" s="220"/>
      <c r="X69" s="39"/>
    </row>
    <row r="70" spans="1:24" s="34" customFormat="1" ht="36" customHeight="1">
      <c r="A70" s="33"/>
      <c r="C70" s="35"/>
      <c r="E70" s="40"/>
      <c r="F70" s="35"/>
      <c r="G70" s="35"/>
      <c r="H70" s="35"/>
      <c r="I70" s="36"/>
      <c r="K70" s="36"/>
      <c r="M70" s="36"/>
      <c r="O70" s="37"/>
      <c r="S70" s="220"/>
      <c r="T70" s="220"/>
      <c r="U70" s="220"/>
      <c r="V70" s="220"/>
      <c r="W70" s="220"/>
      <c r="X70" s="39"/>
    </row>
    <row r="71" spans="1:24" s="34" customFormat="1" ht="30" customHeight="1">
      <c r="A71" s="33"/>
      <c r="C71" s="35"/>
      <c r="E71" s="40"/>
      <c r="F71" s="35"/>
      <c r="G71" s="35"/>
      <c r="H71" s="35"/>
      <c r="I71" s="36"/>
      <c r="K71" s="36"/>
      <c r="M71" s="36"/>
      <c r="O71" s="37"/>
      <c r="P71" s="215" t="s">
        <v>70</v>
      </c>
      <c r="Q71" s="216"/>
      <c r="R71" s="216"/>
      <c r="S71" s="216"/>
      <c r="T71" s="216"/>
      <c r="U71" s="216"/>
      <c r="V71" s="216"/>
      <c r="W71" s="216"/>
      <c r="X71" s="39"/>
    </row>
    <row r="72" spans="1:24" s="34" customFormat="1" ht="30" customHeight="1">
      <c r="A72" s="33"/>
      <c r="C72" s="35"/>
      <c r="E72" s="40"/>
      <c r="F72" s="35"/>
      <c r="G72" s="35"/>
      <c r="H72" s="35"/>
      <c r="I72" s="36"/>
      <c r="K72" s="36"/>
      <c r="M72" s="36"/>
      <c r="O72" s="37"/>
      <c r="P72" s="216"/>
      <c r="Q72" s="216"/>
      <c r="R72" s="216"/>
      <c r="S72" s="216"/>
      <c r="T72" s="216"/>
      <c r="U72" s="216"/>
      <c r="V72" s="216"/>
      <c r="W72" s="216"/>
      <c r="X72" s="39"/>
    </row>
    <row r="73" spans="1:24" s="34" customFormat="1" ht="30" customHeight="1">
      <c r="A73" s="33"/>
      <c r="C73" s="35"/>
      <c r="E73" s="40"/>
      <c r="F73" s="35"/>
      <c r="G73" s="35"/>
      <c r="H73" s="35"/>
      <c r="I73" s="36"/>
      <c r="K73" s="36"/>
      <c r="M73" s="36"/>
      <c r="O73" s="37"/>
      <c r="P73" s="216"/>
      <c r="Q73" s="216"/>
      <c r="R73" s="216"/>
      <c r="S73" s="216"/>
      <c r="T73" s="216"/>
      <c r="U73" s="216"/>
      <c r="V73" s="216"/>
      <c r="W73" s="216"/>
      <c r="X73" s="39"/>
    </row>
    <row r="74" spans="1:24" s="34" customFormat="1" ht="30" customHeight="1">
      <c r="A74" s="33"/>
      <c r="C74" s="35"/>
      <c r="E74" s="40"/>
      <c r="F74" s="35"/>
      <c r="G74" s="35"/>
      <c r="H74" s="35"/>
      <c r="I74" s="36"/>
      <c r="K74" s="36"/>
      <c r="M74" s="36"/>
      <c r="O74" s="37"/>
      <c r="P74" s="216"/>
      <c r="Q74" s="216"/>
      <c r="R74" s="216"/>
      <c r="S74" s="216"/>
      <c r="T74" s="216"/>
      <c r="U74" s="216"/>
      <c r="V74" s="216"/>
      <c r="W74" s="216"/>
      <c r="X74" s="39"/>
    </row>
    <row r="75" spans="1:24" s="34" customFormat="1" ht="30" customHeight="1">
      <c r="A75" s="33"/>
      <c r="C75" s="35"/>
      <c r="E75" s="40"/>
      <c r="F75" s="35"/>
      <c r="G75" s="35"/>
      <c r="H75" s="35"/>
      <c r="I75" s="36"/>
      <c r="K75" s="36"/>
      <c r="M75" s="36"/>
      <c r="O75" s="37"/>
      <c r="P75" s="216"/>
      <c r="Q75" s="216"/>
      <c r="R75" s="216"/>
      <c r="S75" s="216"/>
      <c r="T75" s="216"/>
      <c r="U75" s="216"/>
      <c r="V75" s="216"/>
      <c r="W75" s="216"/>
      <c r="X75" s="39"/>
    </row>
    <row r="76" spans="1:24" s="34" customFormat="1" ht="30" customHeight="1">
      <c r="A76" s="33"/>
      <c r="C76" s="35"/>
      <c r="E76" s="40"/>
      <c r="F76" s="35"/>
      <c r="G76" s="5"/>
      <c r="H76" s="5"/>
      <c r="I76" s="13"/>
      <c r="J76" s="3"/>
      <c r="K76" s="13"/>
      <c r="L76" s="3"/>
      <c r="M76" s="13"/>
      <c r="N76" s="3"/>
      <c r="O76" s="37"/>
      <c r="P76" s="216"/>
      <c r="Q76" s="216"/>
      <c r="R76" s="216"/>
      <c r="S76" s="216"/>
      <c r="T76" s="216"/>
      <c r="U76" s="216"/>
      <c r="V76" s="216"/>
      <c r="W76" s="216"/>
      <c r="X76" s="39"/>
    </row>
    <row r="77" spans="1:24" s="34" customFormat="1" ht="33" customHeight="1">
      <c r="A77" s="33"/>
      <c r="C77" s="35"/>
      <c r="E77" s="40"/>
      <c r="F77" s="35"/>
      <c r="G77" s="5"/>
      <c r="H77" s="5"/>
      <c r="I77" s="13"/>
      <c r="J77" s="3"/>
      <c r="K77" s="13"/>
      <c r="L77" s="3"/>
      <c r="M77" s="13"/>
      <c r="N77" s="3"/>
      <c r="O77" s="37"/>
      <c r="P77" s="217" t="s">
        <v>71</v>
      </c>
      <c r="Q77" s="216"/>
      <c r="R77" s="216"/>
      <c r="S77" s="216"/>
      <c r="T77" s="216"/>
      <c r="U77" s="216"/>
      <c r="V77" s="216"/>
      <c r="W77" s="216"/>
      <c r="X77" s="39"/>
    </row>
    <row r="78" spans="1:24" s="34" customFormat="1" ht="33" customHeight="1">
      <c r="A78" s="33"/>
      <c r="C78" s="35"/>
      <c r="E78" s="40"/>
      <c r="F78" s="35"/>
      <c r="G78" s="5"/>
      <c r="H78" s="5"/>
      <c r="I78" s="13"/>
      <c r="J78" s="3"/>
      <c r="K78" s="13"/>
      <c r="L78" s="3"/>
      <c r="M78" s="13"/>
      <c r="N78" s="3"/>
      <c r="O78" s="37"/>
      <c r="P78" s="216"/>
      <c r="Q78" s="216"/>
      <c r="R78" s="216"/>
      <c r="S78" s="216"/>
      <c r="T78" s="216"/>
      <c r="U78" s="216"/>
      <c r="V78" s="216"/>
      <c r="W78" s="216"/>
      <c r="X78" s="39"/>
    </row>
    <row r="79" spans="1:24" s="34" customFormat="1" ht="33" customHeight="1">
      <c r="A79" s="33"/>
      <c r="C79" s="35"/>
      <c r="E79" s="40"/>
      <c r="F79" s="35"/>
      <c r="G79" s="5"/>
      <c r="H79" s="5"/>
      <c r="I79" s="13"/>
      <c r="J79" s="3"/>
      <c r="K79" s="13"/>
      <c r="L79" s="3"/>
      <c r="M79" s="13"/>
      <c r="N79" s="3"/>
      <c r="O79" s="37"/>
      <c r="P79" s="216"/>
      <c r="Q79" s="216"/>
      <c r="R79" s="216"/>
      <c r="S79" s="216"/>
      <c r="T79" s="216"/>
      <c r="U79" s="216"/>
      <c r="V79" s="216"/>
      <c r="W79" s="216"/>
      <c r="X79" s="39"/>
    </row>
    <row r="80" spans="1:24" s="34" customFormat="1" ht="33" customHeight="1">
      <c r="A80" s="33"/>
      <c r="C80" s="35"/>
      <c r="E80" s="40"/>
      <c r="F80" s="35"/>
      <c r="G80" s="5"/>
      <c r="H80" s="5"/>
      <c r="I80" s="13"/>
      <c r="J80" s="3"/>
      <c r="K80" s="13"/>
      <c r="L80" s="3"/>
      <c r="M80" s="13"/>
      <c r="N80" s="3"/>
      <c r="O80" s="37"/>
      <c r="P80" s="216"/>
      <c r="Q80" s="216"/>
      <c r="R80" s="216"/>
      <c r="S80" s="216"/>
      <c r="T80" s="216"/>
      <c r="U80" s="216"/>
      <c r="V80" s="216"/>
      <c r="W80" s="216"/>
      <c r="X80" s="39"/>
    </row>
    <row r="81" spans="1:24" s="34" customFormat="1" ht="33" customHeight="1">
      <c r="A81" s="33"/>
      <c r="C81" s="35"/>
      <c r="E81" s="40"/>
      <c r="F81" s="35"/>
      <c r="G81" s="5"/>
      <c r="H81" s="5"/>
      <c r="I81" s="13"/>
      <c r="J81" s="3"/>
      <c r="K81" s="13"/>
      <c r="L81" s="3"/>
      <c r="M81" s="13"/>
      <c r="N81" s="3"/>
      <c r="O81" s="37"/>
      <c r="P81" s="216"/>
      <c r="Q81" s="216"/>
      <c r="R81" s="216"/>
      <c r="S81" s="216"/>
      <c r="T81" s="216"/>
      <c r="U81" s="216"/>
      <c r="V81" s="216"/>
      <c r="W81" s="216"/>
      <c r="X81" s="39"/>
    </row>
    <row r="82" spans="16:23" ht="33" customHeight="1">
      <c r="P82" s="216"/>
      <c r="Q82" s="216"/>
      <c r="R82" s="216"/>
      <c r="S82" s="216"/>
      <c r="T82" s="216"/>
      <c r="U82" s="216"/>
      <c r="V82" s="216"/>
      <c r="W82" s="216"/>
    </row>
    <row r="83" spans="16:23" ht="33" customHeight="1">
      <c r="P83" s="216"/>
      <c r="Q83" s="216"/>
      <c r="R83" s="216"/>
      <c r="S83" s="216"/>
      <c r="T83" s="216"/>
      <c r="U83" s="216"/>
      <c r="V83" s="216"/>
      <c r="W83" s="216"/>
    </row>
  </sheetData>
  <mergeCells count="21">
    <mergeCell ref="M3:N3"/>
    <mergeCell ref="K3:L3"/>
    <mergeCell ref="I3:J3"/>
    <mergeCell ref="D3:D4"/>
    <mergeCell ref="E3:E4"/>
    <mergeCell ref="F3:F4"/>
    <mergeCell ref="A2:W2"/>
    <mergeCell ref="B3:B4"/>
    <mergeCell ref="C3:C4"/>
    <mergeCell ref="B63:C63"/>
    <mergeCell ref="D63:E63"/>
    <mergeCell ref="O3:R3"/>
    <mergeCell ref="S3:T3"/>
    <mergeCell ref="U3:W3"/>
    <mergeCell ref="H3:H4"/>
    <mergeCell ref="G3:G4"/>
    <mergeCell ref="P77:W83"/>
    <mergeCell ref="D65:G65"/>
    <mergeCell ref="S65:W67"/>
    <mergeCell ref="S68:W70"/>
    <mergeCell ref="P71:W76"/>
  </mergeCells>
  <printOptions/>
  <pageMargins left="1.39" right="0.46" top="0.82" bottom="0.39" header="0.5" footer="0.32"/>
  <pageSetup orientation="landscape" paperSize="9" scale="90" r:id="rId2"/>
  <ignoredErrors>
    <ignoredError sqref="O20:W24 W19"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cp:lastModifiedBy>
  <cp:lastPrinted>2007-01-05T14:21:41Z</cp:lastPrinted>
  <dcterms:created xsi:type="dcterms:W3CDTF">2006-03-15T09:07:04Z</dcterms:created>
  <dcterms:modified xsi:type="dcterms:W3CDTF">2007-01-05T14:22:09Z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