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Haftalık'!$A$1:$L$23</definedName>
  </definedNames>
  <calcPr fullCalcOnLoad="1"/>
</workbook>
</file>

<file path=xl/sharedStrings.xml><?xml version="1.0" encoding="utf-8"?>
<sst xmlns="http://schemas.openxmlformats.org/spreadsheetml/2006/main" count="51" uniqueCount="45">
  <si>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</si>
  <si>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</si>
  <si>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</si>
  <si>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</si>
  <si>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</si>
  <si>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</si>
  <si>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</si>
  <si>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</si>
  <si>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</si>
  <si>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</si>
  <si>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</si>
  <si>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</si>
  <si>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</si>
  <si>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ARAF</t>
  </si>
  <si>
    <t>BİR FİLM - DFGS</t>
  </si>
  <si>
    <t>HOWL'S MOVING CASTLE</t>
  </si>
  <si>
    <t>WILD BUNCH</t>
  </si>
  <si>
    <t>PATHE</t>
  </si>
  <si>
    <t>WIND THAT SHAKES THE BARLEY, THE</t>
  </si>
  <si>
    <t>CINEMEDYA</t>
  </si>
  <si>
    <t>TEXAS CHAINSAW MASSACRE, THE</t>
  </si>
  <si>
    <t>C.R.A.Z.Y.</t>
  </si>
  <si>
    <t>FILMS DIST.</t>
  </si>
  <si>
    <t>CINECLICK ASIA</t>
  </si>
  <si>
    <t>BU HAFTA</t>
  </si>
  <si>
    <t>-</t>
  </si>
  <si>
    <t>ORT. BİLET (YTL)</t>
  </si>
  <si>
    <t>SALON BAŞINA SEY.</t>
  </si>
  <si>
    <t>MK2</t>
  </si>
  <si>
    <t>JOYEUX NOEL</t>
  </si>
  <si>
    <t>VA, VIE &amp; DEVIENS (LIVE &amp; BECOME)</t>
  </si>
  <si>
    <t>BİR F. - ERMAN F.</t>
  </si>
  <si>
    <t>13 / TZAMETI</t>
  </si>
  <si>
    <t>KNALLHART - TOUGH ENOUGH</t>
  </si>
  <si>
    <t>MARS PROD.</t>
  </si>
  <si>
    <t>2006 / 49</t>
  </si>
  <si>
    <t>01 - 07 Aralık 2006</t>
  </si>
  <si>
    <t>LE TEMPS QUI RESTE</t>
  </si>
  <si>
    <t>Pİ FİLM - CELLULOID</t>
  </si>
  <si>
    <t>DARK HORSE</t>
  </si>
  <si>
    <t>TRUST</t>
  </si>
  <si>
    <t>YOUNG ADAM</t>
  </si>
  <si>
    <t>LIMON</t>
  </si>
  <si>
    <t>BOW, THE</t>
  </si>
  <si>
    <t>ETERNAL SUNSHINE OF THE SPOTLESS MIND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</si>
</sst>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9" xfId="0" applyNumberFormat="1" applyFont="1" applyFill="1" applyBorder="1" applyAlignment="1">
      <alignment horizontal="right" vertical="center"/>
    </xf>
    <xf numFmtId="4" fontId="8" fillId="4" borderId="10" xfId="0" applyNumberFormat="1" applyFont="1" applyFill="1" applyBorder="1" applyAlignment="1">
      <alignment horizontal="right" vertical="center"/>
    </xf>
    <xf numFmtId="176" fontId="6" fillId="5" borderId="1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" fontId="6" fillId="5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176" fontId="6" fillId="5" borderId="14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right" vertical="center"/>
    </xf>
    <xf numFmtId="0" fontId="7" fillId="6" borderId="17" xfId="0" applyFont="1" applyFill="1" applyBorder="1" applyAlignment="1">
      <alignment horizontal="center" vertical="center" wrapText="1"/>
    </xf>
    <xf numFmtId="3" fontId="6" fillId="6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176" fontId="6" fillId="5" borderId="5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4" fontId="6" fillId="5" borderId="20" xfId="0" applyNumberFormat="1" applyFont="1" applyFill="1" applyBorder="1" applyAlignment="1">
      <alignment horizontal="right" vertical="center"/>
    </xf>
    <xf numFmtId="4" fontId="6" fillId="6" borderId="21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20777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24350" y="790575"/>
          <a:ext cx="614362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639300" y="790575"/>
          <a:ext cx="29337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1676400</xdr:colOff>
      <xdr:row>3</xdr:row>
      <xdr:rowOff>219075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52400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10" bestFit="1" customWidth="1"/>
    <col min="2" max="2" width="55.140625" style="11" customWidth="1"/>
    <col min="3" max="3" width="12.57421875" style="11" bestFit="1" customWidth="1"/>
    <col min="4" max="4" width="26.57421875" style="11" bestFit="1" customWidth="1"/>
    <col min="5" max="5" width="10.7109375" style="11" bestFit="1" customWidth="1"/>
    <col min="6" max="6" width="1.28515625" style="11" customWidth="1"/>
    <col min="7" max="8" width="9.421875" style="11" bestFit="1" customWidth="1"/>
    <col min="9" max="9" width="13.28125" style="11" bestFit="1" customWidth="1"/>
    <col min="10" max="10" width="16.00390625" style="11" bestFit="1" customWidth="1"/>
    <col min="11" max="11" width="14.140625" style="11" customWidth="1"/>
    <col min="12" max="12" width="14.421875" style="11" customWidth="1"/>
    <col min="13" max="13" width="1.28515625" style="11" customWidth="1"/>
    <col min="14" max="14" width="13.28125" style="12" bestFit="1" customWidth="1"/>
    <col min="15" max="15" width="15.7109375" style="12" customWidth="1"/>
    <col min="16" max="16" width="10.57421875" style="12" customWidth="1"/>
    <col min="17" max="17" width="5.28125" style="60" customWidth="1"/>
    <col min="18" max="16384" width="9.140625" style="12" customWidth="1"/>
  </cols>
  <sheetData>
    <row r="1" spans="1:13" ht="8.25" customHeight="1" thickBo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6" ht="18" customHeight="1">
      <c r="A2" s="22"/>
      <c r="B2" s="75" t="s">
        <v>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35"/>
      <c r="N2" s="14" t="s">
        <v>9</v>
      </c>
      <c r="O2" s="76" t="s">
        <v>35</v>
      </c>
      <c r="P2" s="77"/>
    </row>
    <row r="3" spans="1:16" ht="18" customHeight="1">
      <c r="A3" s="2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35"/>
      <c r="N3" s="80" t="s">
        <v>36</v>
      </c>
      <c r="O3" s="81"/>
      <c r="P3" s="82"/>
    </row>
    <row r="4" spans="1:16" ht="18" customHeight="1" thickBot="1">
      <c r="A4" s="2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35"/>
      <c r="N4" s="36" t="s">
        <v>8</v>
      </c>
      <c r="O4" s="78" t="s">
        <v>11</v>
      </c>
      <c r="P4" s="79"/>
    </row>
    <row r="5" spans="1:13" ht="5.25" customHeight="1" thickBot="1">
      <c r="A5" s="22"/>
      <c r="B5" s="23"/>
      <c r="C5" s="28"/>
      <c r="D5" s="28"/>
      <c r="E5" s="28"/>
      <c r="F5" s="28"/>
      <c r="G5" s="28"/>
      <c r="H5" s="28"/>
      <c r="I5" s="28"/>
      <c r="J5" s="29"/>
      <c r="K5" s="30"/>
      <c r="L5" s="31"/>
      <c r="M5" s="31"/>
    </row>
    <row r="6" spans="1:16" ht="17.25" customHeight="1" thickBot="1">
      <c r="A6" s="22"/>
      <c r="B6" s="21"/>
      <c r="C6" s="21"/>
      <c r="D6" s="21"/>
      <c r="E6" s="21"/>
      <c r="F6" s="21"/>
      <c r="G6" s="71" t="s">
        <v>24</v>
      </c>
      <c r="H6" s="83"/>
      <c r="I6" s="83"/>
      <c r="J6" s="83"/>
      <c r="K6" s="83"/>
      <c r="L6" s="84"/>
      <c r="M6" s="55"/>
      <c r="N6" s="71" t="s">
        <v>6</v>
      </c>
      <c r="O6" s="72"/>
      <c r="P6" s="73"/>
    </row>
    <row r="7" spans="1:17" s="13" customFormat="1" ht="57.75" customHeight="1" thickBot="1">
      <c r="A7" s="24"/>
      <c r="B7" s="6" t="s">
        <v>0</v>
      </c>
      <c r="C7" s="8" t="s">
        <v>2</v>
      </c>
      <c r="D7" s="7" t="s">
        <v>1</v>
      </c>
      <c r="E7" s="8" t="s">
        <v>12</v>
      </c>
      <c r="F7" s="58"/>
      <c r="G7" s="43" t="s">
        <v>4</v>
      </c>
      <c r="H7" s="44" t="s">
        <v>3</v>
      </c>
      <c r="I7" s="33" t="s">
        <v>5</v>
      </c>
      <c r="J7" s="33" t="s">
        <v>10</v>
      </c>
      <c r="K7" s="33" t="s">
        <v>27</v>
      </c>
      <c r="L7" s="34" t="s">
        <v>26</v>
      </c>
      <c r="M7" s="56"/>
      <c r="N7" s="32" t="s">
        <v>5</v>
      </c>
      <c r="O7" s="33" t="s">
        <v>10</v>
      </c>
      <c r="P7" s="34" t="s">
        <v>26</v>
      </c>
      <c r="Q7" s="60"/>
    </row>
    <row r="8" spans="1:17" s="26" customFormat="1" ht="24.75" customHeight="1">
      <c r="A8" s="25">
        <v>1</v>
      </c>
      <c r="B8" s="1" t="s">
        <v>13</v>
      </c>
      <c r="C8" s="3">
        <v>38996</v>
      </c>
      <c r="D8" s="2" t="s">
        <v>14</v>
      </c>
      <c r="E8" s="4">
        <v>103</v>
      </c>
      <c r="F8" s="59"/>
      <c r="G8" s="45">
        <v>8</v>
      </c>
      <c r="H8" s="4">
        <v>9</v>
      </c>
      <c r="I8" s="5">
        <v>1080</v>
      </c>
      <c r="J8" s="9">
        <v>6154</v>
      </c>
      <c r="K8" s="42">
        <f>I8/G8</f>
        <v>135</v>
      </c>
      <c r="L8" s="46">
        <f>J8/I8</f>
        <v>5.698148148148148</v>
      </c>
      <c r="M8" s="57"/>
      <c r="N8" s="53">
        <f>50571+28658+22282+8309+5945+4268+2309+942+1080</f>
        <v>124364</v>
      </c>
      <c r="O8" s="9">
        <f>354012+203593.5+132699+47076+28397.5+21570+11624+4733+6154</f>
        <v>809859</v>
      </c>
      <c r="P8" s="46">
        <f>O8/N8</f>
        <v>6.512005081856485</v>
      </c>
      <c r="Q8" s="61"/>
    </row>
    <row r="9" spans="1:17" s="26" customFormat="1" ht="24.75" customHeight="1">
      <c r="A9" s="25">
        <v>2</v>
      </c>
      <c r="B9" s="1" t="s">
        <v>15</v>
      </c>
      <c r="C9" s="3">
        <v>38877</v>
      </c>
      <c r="D9" s="2" t="s">
        <v>16</v>
      </c>
      <c r="E9" s="4">
        <v>64</v>
      </c>
      <c r="F9" s="59"/>
      <c r="G9" s="45">
        <v>4</v>
      </c>
      <c r="H9" s="4">
        <v>25</v>
      </c>
      <c r="I9" s="5">
        <v>966</v>
      </c>
      <c r="J9" s="9">
        <v>2925</v>
      </c>
      <c r="K9" s="42">
        <f>I9/G9</f>
        <v>241.5</v>
      </c>
      <c r="L9" s="46">
        <f>J9/I9</f>
        <v>3.027950310559006</v>
      </c>
      <c r="M9" s="57"/>
      <c r="N9" s="53">
        <f>14426+9567+3182+3017+2315+1729+923+616+640+472+129+528+43+81+47+20+45+1220+34+161+225+329+168+228+966</f>
        <v>41111</v>
      </c>
      <c r="O9" s="9">
        <f>94169.5+63426.5+19841+16453.5+12618.5+9991+4741+3516+3356+2065.5+678+1792.5+320+299+194+83+215+3730+139+814+787+999+514+709+2925</f>
        <v>244377</v>
      </c>
      <c r="P9" s="46">
        <f>O9/N9</f>
        <v>5.944321471139111</v>
      </c>
      <c r="Q9" s="61"/>
    </row>
    <row r="10" spans="1:17" s="26" customFormat="1" ht="24.75" customHeight="1">
      <c r="A10" s="25">
        <v>3</v>
      </c>
      <c r="B10" s="1" t="s">
        <v>44</v>
      </c>
      <c r="C10" s="3">
        <v>38863</v>
      </c>
      <c r="D10" s="2" t="s">
        <v>19</v>
      </c>
      <c r="E10" s="4">
        <v>35</v>
      </c>
      <c r="F10" s="59">
        <v>35</v>
      </c>
      <c r="G10" s="45">
        <v>1</v>
      </c>
      <c r="H10" s="4">
        <v>25</v>
      </c>
      <c r="I10" s="5">
        <v>356</v>
      </c>
      <c r="J10" s="9">
        <v>1068</v>
      </c>
      <c r="K10" s="42">
        <f>I10/G10</f>
        <v>356</v>
      </c>
      <c r="L10" s="46">
        <f>J10/I10</f>
        <v>3</v>
      </c>
      <c r="M10" s="57"/>
      <c r="N10" s="53">
        <f>19608+17668+11309+10378+6088+6513+6684+3212+1345+1482+722+1193+358+130+881+616+56+49+654+101+267+49+953+237+356</f>
        <v>90909</v>
      </c>
      <c r="O10" s="9">
        <f>149883.5+135641.5+82301.5+72589.5+39819+39540+36570.5+16522+7667.5+7505+3512+4803+1880+716+4840+2288+337.5+291+2062+303+1509+197+2862+711+1068</f>
        <v>615419.5</v>
      </c>
      <c r="P10" s="46">
        <f>O10/N10</f>
        <v>6.769621269621269</v>
      </c>
      <c r="Q10" s="61"/>
    </row>
    <row r="11" spans="1:17" s="26" customFormat="1" ht="24.75" customHeight="1">
      <c r="A11" s="25">
        <v>4</v>
      </c>
      <c r="B11" s="1" t="s">
        <v>18</v>
      </c>
      <c r="C11" s="3">
        <v>39010</v>
      </c>
      <c r="D11" s="2" t="s">
        <v>17</v>
      </c>
      <c r="E11" s="4">
        <v>4</v>
      </c>
      <c r="F11" s="59"/>
      <c r="G11" s="45">
        <v>1</v>
      </c>
      <c r="H11" s="4">
        <v>7</v>
      </c>
      <c r="I11" s="5">
        <v>278</v>
      </c>
      <c r="J11" s="9">
        <v>1511</v>
      </c>
      <c r="K11" s="42">
        <f>I11/G11</f>
        <v>278</v>
      </c>
      <c r="L11" s="46">
        <f>J11/I11</f>
        <v>5.4352517985611515</v>
      </c>
      <c r="M11" s="57"/>
      <c r="N11" s="53">
        <f>3239+2157+1429+524+500+1570+699+278</f>
        <v>10396</v>
      </c>
      <c r="O11" s="9">
        <f>29917+16679+11125+3878+2666+4428+2241.5+1511</f>
        <v>72445.5</v>
      </c>
      <c r="P11" s="46">
        <f>O11/N11</f>
        <v>6.9685936898807235</v>
      </c>
      <c r="Q11" s="61"/>
    </row>
    <row r="12" spans="1:17" s="26" customFormat="1" ht="24.75" customHeight="1">
      <c r="A12" s="25">
        <v>5</v>
      </c>
      <c r="B12" s="1" t="s">
        <v>32</v>
      </c>
      <c r="C12" s="3">
        <v>38996</v>
      </c>
      <c r="D12" s="2" t="s">
        <v>28</v>
      </c>
      <c r="E12" s="4">
        <v>3</v>
      </c>
      <c r="F12" s="59"/>
      <c r="G12" s="45">
        <v>2</v>
      </c>
      <c r="H12" s="4">
        <v>8</v>
      </c>
      <c r="I12" s="5">
        <v>266</v>
      </c>
      <c r="J12" s="9">
        <v>902</v>
      </c>
      <c r="K12" s="42">
        <f>I12/G12</f>
        <v>133</v>
      </c>
      <c r="L12" s="46">
        <f>J12/I12</f>
        <v>3.3909774436090228</v>
      </c>
      <c r="M12" s="57"/>
      <c r="N12" s="53">
        <f>2246+865+798+56+383+419+554+86+266</f>
        <v>5673</v>
      </c>
      <c r="O12" s="9">
        <f>10863.75+6916+6396+452+3034+1816+1662+291+902</f>
        <v>32332.75</v>
      </c>
      <c r="P12" s="46">
        <f>O12/N12</f>
        <v>5.699409483518421</v>
      </c>
      <c r="Q12" s="61"/>
    </row>
    <row r="13" spans="1:17" s="26" customFormat="1" ht="24.75" customHeight="1">
      <c r="A13" s="25">
        <v>6</v>
      </c>
      <c r="B13" s="1" t="s">
        <v>33</v>
      </c>
      <c r="C13" s="3">
        <v>39045</v>
      </c>
      <c r="D13" s="2" t="s">
        <v>34</v>
      </c>
      <c r="E13" s="4">
        <v>4</v>
      </c>
      <c r="F13" s="59"/>
      <c r="G13" s="45">
        <v>4</v>
      </c>
      <c r="H13" s="4">
        <v>2</v>
      </c>
      <c r="I13" s="5">
        <v>239</v>
      </c>
      <c r="J13" s="9">
        <v>1771</v>
      </c>
      <c r="K13" s="42">
        <f>I13/G13</f>
        <v>59.75</v>
      </c>
      <c r="L13" s="46">
        <f>J13/I13</f>
        <v>7.410041841004184</v>
      </c>
      <c r="M13" s="57"/>
      <c r="N13" s="53">
        <f>484+239</f>
        <v>723</v>
      </c>
      <c r="O13" s="9">
        <f>4508+1771</f>
        <v>6279</v>
      </c>
      <c r="P13" s="46">
        <f>O13/N13</f>
        <v>8.684647302904564</v>
      </c>
      <c r="Q13" s="61"/>
    </row>
    <row r="14" spans="1:17" s="62" customFormat="1" ht="24.75" customHeight="1">
      <c r="A14" s="25">
        <v>7</v>
      </c>
      <c r="B14" s="1" t="s">
        <v>30</v>
      </c>
      <c r="C14" s="3">
        <v>38639</v>
      </c>
      <c r="D14" s="2" t="s">
        <v>31</v>
      </c>
      <c r="E14" s="4">
        <v>7</v>
      </c>
      <c r="F14" s="59"/>
      <c r="G14" s="45">
        <v>1</v>
      </c>
      <c r="H14" s="4">
        <v>24</v>
      </c>
      <c r="I14" s="5">
        <v>198</v>
      </c>
      <c r="J14" s="9">
        <v>594</v>
      </c>
      <c r="K14" s="42">
        <f aca="true" t="shared" si="0" ref="K14:K20">I14/G14</f>
        <v>198</v>
      </c>
      <c r="L14" s="46">
        <f aca="true" t="shared" si="1" ref="L14:L20">J14/I14</f>
        <v>3</v>
      </c>
      <c r="M14" s="57"/>
      <c r="N14" s="53">
        <f>3714+3514+2496+1322+559+1053+41+881+30+141+105+319+673+69+503+22+124+79+238+256+33+317+1009+198</f>
        <v>17696</v>
      </c>
      <c r="O14" s="9">
        <f>28963.5+28618+20693+7789.5+4183+3517+224+3660+150+741+315+957+2019+413+1509+66+992+237+714+844+264+951+3027+594</f>
        <v>111441</v>
      </c>
      <c r="P14" s="46">
        <f>O14/N14</f>
        <v>6.29752486437613</v>
      </c>
      <c r="Q14" s="61"/>
    </row>
    <row r="15" spans="1:17" s="26" customFormat="1" ht="24.75" customHeight="1">
      <c r="A15" s="25">
        <v>8</v>
      </c>
      <c r="B15" s="1" t="s">
        <v>41</v>
      </c>
      <c r="C15" s="3">
        <v>38618</v>
      </c>
      <c r="D15" s="2" t="s">
        <v>42</v>
      </c>
      <c r="E15" s="4">
        <v>12</v>
      </c>
      <c r="F15" s="59"/>
      <c r="G15" s="45">
        <v>1</v>
      </c>
      <c r="H15" s="4">
        <v>19</v>
      </c>
      <c r="I15" s="5">
        <v>198</v>
      </c>
      <c r="J15" s="9">
        <v>594</v>
      </c>
      <c r="K15" s="42">
        <f>I15/G15</f>
        <v>198</v>
      </c>
      <c r="L15" s="46">
        <f>J15/I15</f>
        <v>3</v>
      </c>
      <c r="M15" s="57"/>
      <c r="N15" s="53">
        <f>5199+2957+1586+911+479+1209+396+166+147+48+356+148+508+6+193+175+47+46+198</f>
        <v>14775</v>
      </c>
      <c r="O15" s="9">
        <f>37775.5+21253+11530+4890+2484+5413.5+1188+835+752+145+1068+608+1737+48+952+525+287+258+594</f>
        <v>92343</v>
      </c>
      <c r="P15" s="46">
        <f>O15/N15</f>
        <v>6.24994923857868</v>
      </c>
      <c r="Q15" s="61"/>
    </row>
    <row r="16" spans="1:17" s="26" customFormat="1" ht="24.75" customHeight="1">
      <c r="A16" s="25">
        <v>9</v>
      </c>
      <c r="B16" s="1" t="s">
        <v>39</v>
      </c>
      <c r="C16" s="3">
        <v>38723</v>
      </c>
      <c r="D16" s="2" t="s">
        <v>40</v>
      </c>
      <c r="E16" s="4">
        <v>3</v>
      </c>
      <c r="F16" s="59"/>
      <c r="G16" s="45">
        <v>1</v>
      </c>
      <c r="H16" s="4">
        <v>22</v>
      </c>
      <c r="I16" s="5">
        <v>198</v>
      </c>
      <c r="J16" s="9">
        <v>594</v>
      </c>
      <c r="K16" s="42">
        <f>I16/G16</f>
        <v>198</v>
      </c>
      <c r="L16" s="46">
        <f>J16/I16</f>
        <v>3</v>
      </c>
      <c r="M16" s="57"/>
      <c r="N16" s="53">
        <f>2787+1607+844+585+460+145+463+399+9+7+594+356+238+396+780+313+221+233+128+198+475+198</f>
        <v>11436</v>
      </c>
      <c r="O16" s="9">
        <f>22570+12751+6691+4543+3462+1141+1389+1484.5+48+38+1782+1068+714+1188+2340+2005+1451+1195.5+853.5+594+1425+594</f>
        <v>69327.5</v>
      </c>
      <c r="P16" s="46">
        <f>O16/N16</f>
        <v>6.062215809723679</v>
      </c>
      <c r="Q16" s="61"/>
    </row>
    <row r="17" spans="1:17" s="26" customFormat="1" ht="24.75" customHeight="1">
      <c r="A17" s="25">
        <v>10</v>
      </c>
      <c r="B17" s="1" t="s">
        <v>21</v>
      </c>
      <c r="C17" s="3">
        <v>38870</v>
      </c>
      <c r="D17" s="2" t="s">
        <v>22</v>
      </c>
      <c r="E17" s="4">
        <v>5</v>
      </c>
      <c r="F17" s="59"/>
      <c r="G17" s="45">
        <v>1</v>
      </c>
      <c r="H17" s="4">
        <v>23</v>
      </c>
      <c r="I17" s="5">
        <v>198</v>
      </c>
      <c r="J17" s="9">
        <v>594</v>
      </c>
      <c r="K17" s="42">
        <f t="shared" si="0"/>
        <v>198</v>
      </c>
      <c r="L17" s="46">
        <f t="shared" si="1"/>
        <v>3</v>
      </c>
      <c r="M17" s="57"/>
      <c r="N17" s="53">
        <f>2709+885+473+442+218+235+996+335+288+86+108+45+118+20+53+550+402+621+190+950+150+237+59+198</f>
        <v>10368</v>
      </c>
      <c r="O17" s="9">
        <f>20882.25+8209.5+3896+2400+1136+1611+7379.5+2057+1578+454+596+242+607+80+357.5+2184+1212+1863+930+2850+450+711+177+594</f>
        <v>62456.75</v>
      </c>
      <c r="P17" s="46">
        <f>O17/N17</f>
        <v>6.023992091049383</v>
      </c>
      <c r="Q17" s="61"/>
    </row>
    <row r="18" spans="1:17" s="26" customFormat="1" ht="24.75" customHeight="1">
      <c r="A18" s="25">
        <v>11</v>
      </c>
      <c r="B18" s="27" t="s">
        <v>43</v>
      </c>
      <c r="C18" s="3">
        <v>38688</v>
      </c>
      <c r="D18" s="2" t="s">
        <v>23</v>
      </c>
      <c r="E18" s="4">
        <v>2</v>
      </c>
      <c r="F18" s="59"/>
      <c r="G18" s="70">
        <v>1</v>
      </c>
      <c r="H18" s="63">
        <v>17</v>
      </c>
      <c r="I18" s="64">
        <v>198</v>
      </c>
      <c r="J18" s="65">
        <v>594</v>
      </c>
      <c r="K18" s="66">
        <f>I18/G18</f>
        <v>198</v>
      </c>
      <c r="L18" s="68">
        <f>J18/I18</f>
        <v>3</v>
      </c>
      <c r="M18" s="69"/>
      <c r="N18" s="67">
        <f>1142+792+838+412+162+13+8+158+367+15+5+396+277+594+503+36+198</f>
        <v>5916</v>
      </c>
      <c r="O18" s="65">
        <f>9081+6367+5550.5+2849+1028+105+60+1038+1128+85+27+1188+831+1782+1509+108+594</f>
        <v>33330.5</v>
      </c>
      <c r="P18" s="68">
        <f>O18/N18</f>
        <v>5.63395875591616</v>
      </c>
      <c r="Q18" s="61"/>
    </row>
    <row r="19" spans="1:17" s="26" customFormat="1" ht="24.75" customHeight="1">
      <c r="A19" s="25">
        <v>12</v>
      </c>
      <c r="B19" s="1" t="s">
        <v>37</v>
      </c>
      <c r="C19" s="3">
        <v>38856</v>
      </c>
      <c r="D19" s="2" t="s">
        <v>38</v>
      </c>
      <c r="E19" s="4">
        <v>10</v>
      </c>
      <c r="F19" s="59"/>
      <c r="G19" s="45">
        <v>1</v>
      </c>
      <c r="H19" s="4">
        <v>11</v>
      </c>
      <c r="I19" s="5">
        <v>198</v>
      </c>
      <c r="J19" s="9">
        <v>594</v>
      </c>
      <c r="K19" s="42">
        <f>I19/G19</f>
        <v>198</v>
      </c>
      <c r="L19" s="46">
        <f>J19/I19</f>
        <v>3</v>
      </c>
      <c r="M19" s="57"/>
      <c r="N19" s="53">
        <f>3022+1231+222+243+253+158+356+15+44+150+198</f>
        <v>5892</v>
      </c>
      <c r="O19" s="9">
        <f>21534.5+7198.5+1602+1559+1382+474+1068+104+284+450+594</f>
        <v>36250</v>
      </c>
      <c r="P19" s="46">
        <f>O19/N19</f>
        <v>6.152410047522064</v>
      </c>
      <c r="Q19" s="61"/>
    </row>
    <row r="20" spans="1:17" s="62" customFormat="1" ht="24.75" customHeight="1">
      <c r="A20" s="25">
        <v>13</v>
      </c>
      <c r="B20" s="1" t="s">
        <v>29</v>
      </c>
      <c r="C20" s="3">
        <v>38814</v>
      </c>
      <c r="D20" s="2" t="s">
        <v>22</v>
      </c>
      <c r="E20" s="4">
        <v>14</v>
      </c>
      <c r="F20" s="59"/>
      <c r="G20" s="70">
        <v>1</v>
      </c>
      <c r="H20" s="63">
        <v>20</v>
      </c>
      <c r="I20" s="64">
        <v>148</v>
      </c>
      <c r="J20" s="65">
        <v>592</v>
      </c>
      <c r="K20" s="66">
        <f t="shared" si="0"/>
        <v>148</v>
      </c>
      <c r="L20" s="68">
        <f t="shared" si="1"/>
        <v>4</v>
      </c>
      <c r="M20" s="57"/>
      <c r="N20" s="67">
        <f>4620+1821+1003+1445+1813+1225+30+68+737+144+310+211+149+119+21+46+297+446+45+148</f>
        <v>14698</v>
      </c>
      <c r="O20" s="65">
        <f>43111+13278+6067.5+7325+7474+6516.5+154+328+3068+571+1240+894+596+476+168+213+1188+1784+180+592</f>
        <v>95224</v>
      </c>
      <c r="P20" s="68">
        <f>O20/N20</f>
        <v>6.478704585657913</v>
      </c>
      <c r="Q20" s="61"/>
    </row>
    <row r="21" spans="1:17" s="26" customFormat="1" ht="24.75" customHeight="1" thickBot="1">
      <c r="A21" s="25">
        <v>14</v>
      </c>
      <c r="B21" s="27" t="s">
        <v>20</v>
      </c>
      <c r="C21" s="3">
        <v>38891</v>
      </c>
      <c r="D21" s="2" t="s">
        <v>19</v>
      </c>
      <c r="E21" s="4">
        <v>45</v>
      </c>
      <c r="F21" s="59"/>
      <c r="G21" s="47">
        <v>1</v>
      </c>
      <c r="H21" s="48">
        <v>22</v>
      </c>
      <c r="I21" s="49">
        <v>89</v>
      </c>
      <c r="J21" s="50">
        <v>445</v>
      </c>
      <c r="K21" s="51">
        <f>I21/G21</f>
        <v>89</v>
      </c>
      <c r="L21" s="52">
        <f>J21/I21</f>
        <v>5</v>
      </c>
      <c r="M21" s="69"/>
      <c r="N21" s="54">
        <f>20153+14417+13506+7951+5799+4754+2261+1861+1328+521+366+427+432+364+123+456+898+122+20+72+99+89</f>
        <v>76019</v>
      </c>
      <c r="O21" s="50">
        <f>154658.5+107804+83531.5+43902+30665+24700+11888+9449+6526+2252.5+1787+2024+2034.5+1406.5+492+2062+3544.5+666+46+168+267+445</f>
        <v>490319</v>
      </c>
      <c r="P21" s="52">
        <f>O21/N21</f>
        <v>6.449953301148397</v>
      </c>
      <c r="Q21" s="61"/>
    </row>
    <row r="22" spans="1:13" ht="6" customHeight="1" thickBot="1">
      <c r="A22" s="22"/>
      <c r="B22" s="15"/>
      <c r="C22" s="16"/>
      <c r="D22" s="17"/>
      <c r="E22" s="17"/>
      <c r="F22" s="17"/>
      <c r="G22" s="18"/>
      <c r="H22" s="18"/>
      <c r="I22" s="19"/>
      <c r="J22" s="20"/>
      <c r="K22" s="19"/>
      <c r="L22" s="20"/>
      <c r="M22" s="20"/>
    </row>
    <row r="23" spans="1:13" ht="20.25" customHeight="1" thickBot="1">
      <c r="A23" s="22"/>
      <c r="B23" s="74" t="s">
        <v>6</v>
      </c>
      <c r="C23" s="74"/>
      <c r="D23" s="74"/>
      <c r="E23" s="74"/>
      <c r="F23" s="37"/>
      <c r="G23" s="38">
        <f>SUM(G8:G21)</f>
        <v>28</v>
      </c>
      <c r="H23" s="38" t="s">
        <v>25</v>
      </c>
      <c r="I23" s="40">
        <f>SUM(I8:I21)</f>
        <v>4610</v>
      </c>
      <c r="J23" s="41">
        <f>SUM(J8:J21)</f>
        <v>18932</v>
      </c>
      <c r="K23" s="39">
        <f>I23/G23</f>
        <v>164.64285714285714</v>
      </c>
      <c r="L23" s="39">
        <f>J23/I23</f>
        <v>4.106724511930586</v>
      </c>
      <c r="M23" s="12"/>
    </row>
  </sheetData>
  <mergeCells count="7">
    <mergeCell ref="N6:P6"/>
    <mergeCell ref="B23:E23"/>
    <mergeCell ref="B2:L4"/>
    <mergeCell ref="O2:P2"/>
    <mergeCell ref="O4:P4"/>
    <mergeCell ref="N3:P3"/>
    <mergeCell ref="G6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2006-10-13T13:45:29Z</cp:lastPrinted>
  <dcterms:created xsi:type="dcterms:W3CDTF">2004-03-26T15:51:12Z</dcterms:created>
  <dcterms:modified xsi:type="dcterms:W3CDTF">2006-12-08T15:31:19Z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1912396070</vt:i4>
  </property>
  <property fmtid="{D5CDD505-2E9C-101B-9397-08002B2CF9AE}" pid="3" name="_EmailSubject">
    <vt:lpwstr>Bir Film 2006/48.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