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804" activeTab="0"/>
  </bookViews>
  <sheets>
    <sheet name="Nov 24 - 26 (we 48)" sheetId="1" r:id="rId1"/>
    <sheet name="Nov 24 - 26 (TOP 20)" sheetId="2" r:id="rId2"/>
  </sheets>
  <definedNames>
    <definedName name="_xlnm.Print_Area" localSheetId="1">'Nov 24 - 26 (TOP 20)'!$A$1:$W$63</definedName>
    <definedName name="_xlnm.Print_Area" localSheetId="0">'Nov 24 - 26 (we 48)'!$A$1:$W$71</definedName>
  </definedNames>
  <calcPr fullCalcOnLoad="1"/>
</workbook>
</file>

<file path=xl/sharedStrings.xml><?xml version="1.0" encoding="utf-8"?>
<sst xmlns="http://schemas.openxmlformats.org/spreadsheetml/2006/main" count="384" uniqueCount="159">
  <si>
    <t>TEXAS CHAINSAW MASSACRE, THE</t>
  </si>
  <si>
    <t xml:space="preserve">CARS </t>
  </si>
  <si>
    <t>HEIGHTS</t>
  </si>
  <si>
    <t>SUGARWORKZ</t>
  </si>
  <si>
    <t>POSEIDON</t>
  </si>
  <si>
    <t>D PRODUCTIONS</t>
  </si>
  <si>
    <t>MEDYAVIZYON</t>
  </si>
  <si>
    <t>FOCUS</t>
  </si>
  <si>
    <t>SUPERMAN RETURNS</t>
  </si>
  <si>
    <t>PIRATES OF THE CARIBBEAN 2</t>
  </si>
  <si>
    <t>LAKE HOUSE</t>
  </si>
  <si>
    <t>SCARY MOVIE 4</t>
  </si>
  <si>
    <t>MONSTER HOUSE</t>
  </si>
  <si>
    <t>FEARLESS</t>
  </si>
  <si>
    <t>FIDA</t>
  </si>
  <si>
    <t>DARK, THE</t>
  </si>
  <si>
    <t>SEE NO EVIL</t>
  </si>
  <si>
    <t>UNP</t>
  </si>
  <si>
    <t>Title</t>
  </si>
  <si>
    <t>Distributor</t>
  </si>
  <si>
    <t>Friday</t>
  </si>
  <si>
    <t>Saturday</t>
  </si>
  <si>
    <t>Sunday</t>
  </si>
  <si>
    <t>Change</t>
  </si>
  <si>
    <t>Adm.</t>
  </si>
  <si>
    <t>WB</t>
  </si>
  <si>
    <t>WARNER BROS.</t>
  </si>
  <si>
    <t>UIP</t>
  </si>
  <si>
    <t>CHANTIER</t>
  </si>
  <si>
    <t>G.B.O.</t>
  </si>
  <si>
    <t>Release
Date</t>
  </si>
  <si>
    <t># of
Prints</t>
  </si>
  <si>
    <t># of
Screen</t>
  </si>
  <si>
    <t>Weeks in Release</t>
  </si>
  <si>
    <t>Weekend Total</t>
  </si>
  <si>
    <t>Last Weekend</t>
  </si>
  <si>
    <t>Cumulative</t>
  </si>
  <si>
    <t>Scr.Avg.
(Adm.)</t>
  </si>
  <si>
    <t>Avg.
Ticket</t>
  </si>
  <si>
    <t>.</t>
  </si>
  <si>
    <t>*Sorted according to Weekend Total G.B.O. - Hafta sonu toplam hasılat sütununa göre sıralanmıştır.</t>
  </si>
  <si>
    <t>FOX</t>
  </si>
  <si>
    <t>BUENA VISTA</t>
  </si>
  <si>
    <t>COLUMBIA</t>
  </si>
  <si>
    <t>UNIVERSAL</t>
  </si>
  <si>
    <t>Company</t>
  </si>
  <si>
    <t>AVSAR FILM</t>
  </si>
  <si>
    <t>DA VINCI CODE</t>
  </si>
  <si>
    <t>35 MILIM</t>
  </si>
  <si>
    <t>CLICK</t>
  </si>
  <si>
    <t>DEAD OR ALIVE</t>
  </si>
  <si>
    <t>AE FOND KISS</t>
  </si>
  <si>
    <t>OZEN - UMUT</t>
  </si>
  <si>
    <t>HARD CANDY</t>
  </si>
  <si>
    <t>COMME T'Y ES BELLE!</t>
  </si>
  <si>
    <t>KARDAN ADAMLAR</t>
  </si>
  <si>
    <t>PROJE</t>
  </si>
  <si>
    <t>FROSTBITE</t>
  </si>
  <si>
    <t>BIR F. - CINEMEDYA</t>
  </si>
  <si>
    <t>OVER THE HEDGE</t>
  </si>
  <si>
    <t>HALF LIGHT</t>
  </si>
  <si>
    <t>ARSEN LUPIN</t>
  </si>
  <si>
    <t>TF1</t>
  </si>
  <si>
    <t>LITTLE MAN</t>
  </si>
  <si>
    <t>FOUR STARS</t>
  </si>
  <si>
    <t>SENTINEL, THE</t>
  </si>
  <si>
    <t>UNITED 93</t>
  </si>
  <si>
    <t>THEM</t>
  </si>
  <si>
    <t>BIG WHITE, THE</t>
  </si>
  <si>
    <t>ANT BULLY</t>
  </si>
  <si>
    <t>BIR FILM</t>
  </si>
  <si>
    <t>ETERNAL SUNSHINE OF THE SPOTLESS MIND</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</si>
  <si>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</si>
  <si>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</si>
  <si>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</si>
  <si>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FAST &amp;FURIOUS 3</t>
  </si>
  <si>
    <t>AVSAR FILM - TMC</t>
  </si>
  <si>
    <t>BREAK UP, THE</t>
  </si>
  <si>
    <t>LEMMING</t>
  </si>
  <si>
    <t>BELGE FILM</t>
  </si>
  <si>
    <t>TOTAL</t>
  </si>
  <si>
    <t xml:space="preserve">OZEN </t>
  </si>
  <si>
    <t>PARAMOUNT</t>
  </si>
  <si>
    <t>FLY BOYS</t>
  </si>
  <si>
    <t>ARRIVEDERCI AMORE, CIAO</t>
  </si>
  <si>
    <t>WILD BUNCH</t>
  </si>
  <si>
    <t>13 / TZAMETI</t>
  </si>
  <si>
    <t>MK2</t>
  </si>
  <si>
    <t>MURDERERS</t>
  </si>
  <si>
    <t>22.09.06</t>
  </si>
  <si>
    <t>EUROPA</t>
  </si>
  <si>
    <t>THREE BURIALS</t>
  </si>
  <si>
    <t>18.08.06</t>
  </si>
  <si>
    <t>ALLEGRO</t>
  </si>
  <si>
    <t>CELLULOID</t>
  </si>
  <si>
    <t>THUMBSUCKER</t>
  </si>
  <si>
    <t>AMERICAN HAUNTING AN</t>
  </si>
  <si>
    <t>AFTER DARK</t>
  </si>
  <si>
    <t>LE GRAND VOYAGE</t>
  </si>
  <si>
    <t>PYRAMIDE</t>
  </si>
  <si>
    <t>SILENT HILL</t>
  </si>
  <si>
    <t>BARNYARD</t>
  </si>
  <si>
    <t>GRUDGE 2</t>
  </si>
  <si>
    <t>HOKKABAZ</t>
  </si>
  <si>
    <t>KENDA</t>
  </si>
  <si>
    <t>BKM</t>
  </si>
  <si>
    <t>GUARDIAN, THE</t>
  </si>
  <si>
    <t>SAW 3</t>
  </si>
  <si>
    <t>VOLVER</t>
  </si>
  <si>
    <t>SINETEL</t>
  </si>
  <si>
    <t>BABEL</t>
  </si>
  <si>
    <t>ARAF</t>
  </si>
  <si>
    <t>BIR F. - DFGS</t>
  </si>
  <si>
    <t>WILD CAMP</t>
  </si>
  <si>
    <t>ERMAN FILM</t>
  </si>
  <si>
    <t>WIND THAT SHAKES THE BARLEY, THE</t>
  </si>
  <si>
    <t>PATHE</t>
  </si>
  <si>
    <t>CINEMEDYA</t>
  </si>
  <si>
    <t>HOWL'S MOVING CASTLE</t>
  </si>
  <si>
    <t>IKLIMLER</t>
  </si>
  <si>
    <t>CO PRODUCTION</t>
  </si>
  <si>
    <t>GARFIELD 2</t>
  </si>
  <si>
    <t>SINAV</t>
  </si>
  <si>
    <t>EVE DONUS</t>
  </si>
  <si>
    <t>LIMON</t>
  </si>
  <si>
    <t>SASKIN</t>
  </si>
  <si>
    <t>DEVIL WEARS PRADA, THE</t>
  </si>
  <si>
    <t>UNDERWORLD II</t>
  </si>
  <si>
    <t>SPOT</t>
  </si>
  <si>
    <t>CASINO ROYALE</t>
  </si>
  <si>
    <t>FIDA FILM</t>
  </si>
  <si>
    <t>ILK ASK</t>
  </si>
  <si>
    <t>TIM'S</t>
  </si>
  <si>
    <t>KADER</t>
  </si>
  <si>
    <t>MAVI FILM</t>
  </si>
  <si>
    <t>HARS TIMES</t>
  </si>
  <si>
    <t>SEVERANCE</t>
  </si>
  <si>
    <t>TMC</t>
  </si>
  <si>
    <t>NEW FRANCE</t>
  </si>
  <si>
    <t>UNUTULMAYANLAR</t>
  </si>
  <si>
    <t>AKADEMI</t>
  </si>
  <si>
    <t>WICKER MAN, THE</t>
  </si>
  <si>
    <t>CRANK</t>
  </si>
  <si>
    <t>YOU,ME AND DUPREE</t>
  </si>
  <si>
    <t>SCANNER DARKLY</t>
  </si>
  <si>
    <t>DONDURMAM GAYMAK</t>
  </si>
  <si>
    <t>OZEN FILM</t>
  </si>
  <si>
    <t>HERMES</t>
  </si>
  <si>
    <t>DEPARTED</t>
  </si>
  <si>
    <t>HAYATIMIN KADINISIN</t>
  </si>
  <si>
    <t>GOOD YEAR, A</t>
  </si>
  <si>
    <t>KNALLHART</t>
  </si>
  <si>
    <t>MARS</t>
  </si>
  <si>
    <t>FILMPOP</t>
  </si>
  <si>
    <t>VA, VIE &amp; DEVIENS</t>
  </si>
  <si>
    <t>BIR F. - ERMAN F.</t>
  </si>
  <si>
    <t>WORL TRADE CENTER</t>
  </si>
  <si>
    <t>TZAMETI</t>
  </si>
  <si>
    <t>*Bu hafta R Film ve Barbar Film'in dağıtımda filmi yoktur.</t>
  </si>
</sst>
</file>

<file path=xl/styles.xml><?xml version="1.0" encoding="utf-8"?>
<styleSheet xmlns="http://schemas.openxmlformats.org/spreadsheetml/2006/main">
  <numFmts count="4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s>
  <fonts count="38">
    <font>
      <sz val="10"/>
      <name val="Arial"/>
      <family val="0"/>
    </font>
    <font>
      <sz val="8"/>
      <name val="Arial"/>
      <family val="0"/>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9"/>
      <name val="Trebuchet MS"/>
      <family val="2"/>
    </font>
    <font>
      <sz val="20"/>
      <name val="Impact"/>
      <family val="2"/>
    </font>
    <font>
      <sz val="10"/>
      <name val="Trebuchet MS"/>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20"/>
      <color indexed="44"/>
      <name val="GoudyLight"/>
      <family val="0"/>
    </font>
    <font>
      <sz val="12"/>
      <name val="Impact"/>
      <family val="2"/>
    </font>
    <font>
      <b/>
      <sz val="14"/>
      <color indexed="18"/>
      <name val="Impact"/>
      <family val="2"/>
    </font>
    <font>
      <b/>
      <sz val="10"/>
      <name val="Arial Narrow"/>
      <family val="2"/>
    </font>
    <font>
      <sz val="40"/>
      <color indexed="9"/>
      <name val="Arial"/>
      <family val="2"/>
    </font>
    <font>
      <sz val="26"/>
      <color indexed="9"/>
      <name val="Impact"/>
      <family val="2"/>
    </font>
    <font>
      <sz val="16"/>
      <color indexed="9"/>
      <name val="Impact"/>
      <family val="2"/>
    </font>
    <font>
      <b/>
      <sz val="10"/>
      <color indexed="9"/>
      <name val="Arial Narrow"/>
      <family val="2"/>
    </font>
    <font>
      <sz val="16"/>
      <color indexed="44"/>
      <name val="GoudyLight"/>
      <family val="0"/>
    </font>
    <font>
      <sz val="14"/>
      <color indexed="9"/>
      <name val="Impact"/>
      <family val="2"/>
    </font>
    <font>
      <sz val="30"/>
      <color indexed="9"/>
      <name val="Impact"/>
      <family val="2"/>
    </font>
    <font>
      <sz val="30"/>
      <color indexed="9"/>
      <name val="Arial"/>
      <family val="2"/>
    </font>
    <font>
      <b/>
      <sz val="10"/>
      <name val="Trebuchet MS"/>
      <family val="2"/>
    </font>
    <font>
      <sz val="35"/>
      <color indexed="9"/>
      <name val="Impact"/>
      <family val="2"/>
    </font>
    <font>
      <sz val="35"/>
      <color indexed="9"/>
      <name val="Arial"/>
      <family val="2"/>
    </font>
    <font>
      <b/>
      <sz val="10"/>
      <color indexed="9"/>
      <name val="Trebuchet MS"/>
      <family val="2"/>
    </font>
    <font>
      <b/>
      <sz val="10"/>
      <color indexed="9"/>
      <name val="Arial"/>
      <family val="0"/>
    </font>
  </fonts>
  <fills count="4">
    <fill>
      <patternFill/>
    </fill>
    <fill>
      <patternFill patternType="gray125"/>
    </fill>
    <fill>
      <patternFill patternType="solid">
        <fgColor indexed="42"/>
        <bgColor indexed="64"/>
      </patternFill>
    </fill>
    <fill>
      <patternFill patternType="solid">
        <fgColor indexed="8"/>
        <bgColor indexed="64"/>
      </patternFill>
    </fill>
  </fills>
  <borders count="31">
    <border>
      <left/>
      <right/>
      <top/>
      <bottom/>
      <diagonal/>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hair"/>
      <top style="hair"/>
      <bottom style="hair"/>
    </border>
    <border>
      <left style="hair"/>
      <right style="hair"/>
      <top>
        <color indexed="63"/>
      </top>
      <bottom style="hair"/>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color indexed="63"/>
      </top>
      <bottom style="medium"/>
    </border>
    <border>
      <left style="hair"/>
      <right style="medium"/>
      <top>
        <color indexed="63"/>
      </top>
      <bottom style="medium"/>
    </border>
    <border>
      <left style="hair"/>
      <right style="hair"/>
      <top style="hair"/>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style="hair"/>
      <top>
        <color indexed="63"/>
      </top>
      <bottom style="medium"/>
    </border>
    <border>
      <left>
        <color indexed="63"/>
      </left>
      <right style="hair"/>
      <top style="hair"/>
      <bottom style="hair"/>
    </border>
    <border>
      <left style="medium"/>
      <right style="hair"/>
      <top style="medium"/>
      <bottom style="hair"/>
    </border>
    <border>
      <left style="hair"/>
      <right style="hair"/>
      <top style="medium"/>
      <bottom style="hair"/>
    </border>
    <border>
      <left style="medium"/>
      <right style="hair"/>
      <top style="hair"/>
      <bottom style="hair"/>
    </border>
    <border>
      <left style="medium"/>
      <right style="hair"/>
      <top style="hair"/>
      <bottom style="medium"/>
    </border>
    <border>
      <left style="medium"/>
      <right style="hair"/>
      <top>
        <color indexed="63"/>
      </top>
      <bottom style="hair"/>
    </border>
    <border>
      <left style="medium"/>
      <right style="hair"/>
      <top style="hair"/>
      <bottom style="thin"/>
    </border>
    <border>
      <left style="hair"/>
      <right style="hair"/>
      <top style="hair"/>
      <bottom style="thin"/>
    </border>
    <border>
      <left style="medium"/>
      <right style="hair"/>
      <top>
        <color indexed="63"/>
      </top>
      <bottom style="medium"/>
    </border>
    <border>
      <left style="hair"/>
      <right style="medium"/>
      <top style="medium"/>
      <bottom style="hair"/>
    </border>
    <border>
      <left style="hair"/>
      <right style="medium"/>
      <top style="hair"/>
      <bottom style="hair"/>
    </border>
    <border>
      <left style="hair"/>
      <right style="medium"/>
      <top style="hair"/>
      <bottom style="medium"/>
    </border>
    <border>
      <left style="hair"/>
      <right style="medium"/>
      <top>
        <color indexed="63"/>
      </top>
      <bottom style="hair"/>
    </border>
    <border>
      <left style="hair"/>
      <right style="medium"/>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2">
    <xf numFmtId="0" fontId="0" fillId="0" borderId="0" xfId="0" applyAlignment="1">
      <alignment/>
    </xf>
    <xf numFmtId="0" fontId="7" fillId="0" borderId="0" xfId="0" applyFont="1" applyAlignment="1" applyProtection="1">
      <alignment vertical="center"/>
      <protection locked="0"/>
    </xf>
    <xf numFmtId="0" fontId="8" fillId="0" borderId="0"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185" fontId="10" fillId="0" borderId="0" xfId="0" applyNumberFormat="1" applyFont="1" applyAlignment="1" applyProtection="1">
      <alignment vertical="center"/>
      <protection locked="0"/>
    </xf>
    <xf numFmtId="188" fontId="10" fillId="0" borderId="0" xfId="0" applyNumberFormat="1" applyFont="1" applyAlignment="1" applyProtection="1">
      <alignment vertical="center"/>
      <protection locked="0"/>
    </xf>
    <xf numFmtId="185" fontId="13" fillId="0" borderId="0" xfId="0" applyNumberFormat="1" applyFont="1" applyFill="1" applyAlignment="1" applyProtection="1">
      <alignment vertical="center"/>
      <protection locked="0"/>
    </xf>
    <xf numFmtId="185"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vertical="center"/>
      <protection locked="0"/>
    </xf>
    <xf numFmtId="193" fontId="6" fillId="0" borderId="0" xfId="0" applyNumberFormat="1" applyFont="1" applyFill="1" applyBorder="1" applyAlignment="1" applyProtection="1">
      <alignment horizontal="right" vertical="center"/>
      <protection/>
    </xf>
    <xf numFmtId="188" fontId="22" fillId="0" borderId="0" xfId="0" applyNumberFormat="1" applyFont="1" applyFill="1" applyBorder="1" applyAlignment="1" applyProtection="1">
      <alignment horizontal="right" vertical="center"/>
      <protection/>
    </xf>
    <xf numFmtId="191" fontId="22"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vertical="center"/>
      <protection/>
    </xf>
    <xf numFmtId="188" fontId="6"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xf>
    <xf numFmtId="191" fontId="23"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190" fontId="6" fillId="0" borderId="0" xfId="0" applyNumberFormat="1" applyFont="1" applyFill="1" applyBorder="1" applyAlignment="1" applyProtection="1">
      <alignment horizontal="center" vertical="center"/>
      <protection/>
    </xf>
    <xf numFmtId="43" fontId="6" fillId="0" borderId="0" xfId="15" applyFont="1" applyFill="1" applyBorder="1" applyAlignment="1" applyProtection="1">
      <alignment vertical="center"/>
      <protection/>
    </xf>
    <xf numFmtId="1" fontId="24"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4" fillId="0" borderId="0" xfId="0" applyFont="1" applyAlignment="1" applyProtection="1">
      <alignment horizontal="right" vertical="center"/>
      <protection locked="0"/>
    </xf>
    <xf numFmtId="0" fontId="24" fillId="0" borderId="1" xfId="0" applyFont="1" applyBorder="1" applyAlignment="1" applyProtection="1">
      <alignment horizontal="center" vertical="center"/>
      <protection/>
    </xf>
    <xf numFmtId="0" fontId="24"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185" fontId="10" fillId="0" borderId="0" xfId="0" applyNumberFormat="1" applyFont="1" applyBorder="1" applyAlignment="1" applyProtection="1">
      <alignment vertical="center"/>
      <protection locked="0"/>
    </xf>
    <xf numFmtId="185" fontId="13" fillId="0" borderId="0" xfId="0" applyNumberFormat="1" applyFont="1" applyFill="1" applyBorder="1" applyAlignment="1" applyProtection="1">
      <alignment vertical="center"/>
      <protection locked="0"/>
    </xf>
    <xf numFmtId="193" fontId="10"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28"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3" fontId="16" fillId="0" borderId="0" xfId="0" applyNumberFormat="1" applyFont="1" applyFill="1" applyBorder="1" applyAlignment="1" applyProtection="1">
      <alignment horizontal="center" vertical="center"/>
      <protection/>
    </xf>
    <xf numFmtId="185"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right" vertical="center"/>
      <protection/>
    </xf>
    <xf numFmtId="193" fontId="16" fillId="0" borderId="0" xfId="0" applyNumberFormat="1" applyFont="1" applyFill="1" applyBorder="1" applyAlignment="1" applyProtection="1">
      <alignment vertical="center"/>
      <protection/>
    </xf>
    <xf numFmtId="185" fontId="16" fillId="0" borderId="0" xfId="0" applyNumberFormat="1" applyFont="1" applyFill="1" applyBorder="1" applyAlignment="1" applyProtection="1">
      <alignment horizontal="right" vertical="center"/>
      <protection/>
    </xf>
    <xf numFmtId="192" fontId="16" fillId="0" borderId="0" xfId="21"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4" fillId="0" borderId="2" xfId="0" applyFont="1" applyFill="1" applyBorder="1" applyAlignment="1" applyProtection="1">
      <alignment horizontal="right" vertical="center"/>
      <protection/>
    </xf>
    <xf numFmtId="0" fontId="24" fillId="0" borderId="3" xfId="0" applyFont="1" applyFill="1" applyBorder="1" applyAlignment="1" applyProtection="1">
      <alignment horizontal="right" vertical="center"/>
      <protection/>
    </xf>
    <xf numFmtId="0" fontId="24" fillId="0" borderId="4"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190" fontId="9" fillId="0" borderId="5" xfId="0" applyNumberFormat="1" applyFont="1" applyFill="1" applyBorder="1" applyAlignment="1">
      <alignment horizontal="center" vertical="center"/>
    </xf>
    <xf numFmtId="0" fontId="9" fillId="0" borderId="5" xfId="0" applyFont="1" applyFill="1" applyBorder="1" applyAlignment="1" applyProtection="1">
      <alignment vertical="center"/>
      <protection locked="0"/>
    </xf>
    <xf numFmtId="0" fontId="9" fillId="0" borderId="5" xfId="0" applyFont="1" applyFill="1" applyBorder="1" applyAlignment="1">
      <alignment vertical="center"/>
    </xf>
    <xf numFmtId="0" fontId="9" fillId="0" borderId="5" xfId="0" applyFont="1" applyFill="1" applyBorder="1" applyAlignment="1">
      <alignment horizontal="center" vertical="center"/>
    </xf>
    <xf numFmtId="191" fontId="9" fillId="0" borderId="5" xfId="15" applyNumberFormat="1" applyFont="1" applyFill="1" applyBorder="1" applyAlignment="1">
      <alignment horizontal="right" vertical="center"/>
    </xf>
    <xf numFmtId="196" fontId="9" fillId="0" borderId="5" xfId="15" applyNumberFormat="1" applyFont="1" applyFill="1" applyBorder="1" applyAlignment="1">
      <alignment horizontal="right" vertical="center"/>
    </xf>
    <xf numFmtId="196" fontId="9" fillId="0" borderId="5" xfId="0" applyNumberFormat="1" applyFont="1" applyFill="1" applyBorder="1" applyAlignment="1">
      <alignment horizontal="right" vertical="center"/>
    </xf>
    <xf numFmtId="193" fontId="9" fillId="0" borderId="5" xfId="0" applyNumberFormat="1" applyFont="1" applyFill="1" applyBorder="1" applyAlignment="1">
      <alignment horizontal="right" vertical="center"/>
    </xf>
    <xf numFmtId="192" fontId="9" fillId="0" borderId="5" xfId="21" applyNumberFormat="1" applyFont="1" applyFill="1" applyBorder="1" applyAlignment="1" applyProtection="1">
      <alignment vertical="center"/>
      <protection/>
    </xf>
    <xf numFmtId="191" fontId="9" fillId="0" borderId="5" xfId="0" applyNumberFormat="1" applyFont="1" applyFill="1" applyBorder="1" applyAlignment="1">
      <alignment horizontal="right" vertical="center"/>
    </xf>
    <xf numFmtId="190" fontId="9" fillId="0" borderId="5" xfId="0" applyNumberFormat="1" applyFont="1" applyFill="1" applyBorder="1" applyAlignment="1" applyProtection="1">
      <alignment horizontal="center" vertical="center"/>
      <protection locked="0"/>
    </xf>
    <xf numFmtId="190" fontId="9" fillId="0" borderId="5" xfId="0" applyNumberFormat="1" applyFont="1" applyFill="1" applyBorder="1" applyAlignment="1" applyProtection="1">
      <alignment vertical="center"/>
      <protection locked="0"/>
    </xf>
    <xf numFmtId="0" fontId="9" fillId="0" borderId="5" xfId="0" applyFont="1" applyFill="1" applyBorder="1" applyAlignment="1" applyProtection="1">
      <alignment horizontal="center" vertical="center"/>
      <protection locked="0"/>
    </xf>
    <xf numFmtId="191" fontId="9" fillId="0" borderId="5" xfId="15" applyNumberFormat="1" applyFont="1" applyFill="1" applyBorder="1" applyAlignment="1" applyProtection="1">
      <alignment horizontal="right" vertical="center"/>
      <protection locked="0"/>
    </xf>
    <xf numFmtId="196" fontId="9" fillId="0" borderId="5" xfId="15" applyNumberFormat="1" applyFont="1" applyFill="1" applyBorder="1" applyAlignment="1" applyProtection="1">
      <alignment horizontal="right" vertical="center"/>
      <protection locked="0"/>
    </xf>
    <xf numFmtId="196" fontId="9" fillId="0" borderId="5" xfId="21" applyNumberFormat="1" applyFont="1" applyFill="1" applyBorder="1" applyAlignment="1" applyProtection="1">
      <alignment horizontal="right" vertical="center"/>
      <protection/>
    </xf>
    <xf numFmtId="193" fontId="9" fillId="0" borderId="5" xfId="21" applyNumberFormat="1" applyFont="1" applyFill="1" applyBorder="1" applyAlignment="1" applyProtection="1">
      <alignment horizontal="right" vertical="center"/>
      <protection/>
    </xf>
    <xf numFmtId="193" fontId="9" fillId="0" borderId="5" xfId="15" applyNumberFormat="1" applyFont="1" applyFill="1" applyBorder="1" applyAlignment="1">
      <alignment horizontal="right" vertical="center"/>
    </xf>
    <xf numFmtId="191" fontId="9" fillId="0" borderId="5" xfId="0" applyNumberFormat="1" applyFont="1" applyFill="1" applyBorder="1" applyAlignment="1" applyProtection="1">
      <alignment horizontal="right" vertical="center"/>
      <protection locked="0"/>
    </xf>
    <xf numFmtId="0" fontId="9" fillId="0" borderId="5" xfId="0" applyNumberFormat="1" applyFont="1" applyFill="1" applyBorder="1" applyAlignment="1">
      <alignment vertical="center"/>
    </xf>
    <xf numFmtId="0" fontId="9" fillId="0" borderId="5" xfId="0" applyNumberFormat="1" applyFont="1" applyFill="1" applyBorder="1" applyAlignment="1">
      <alignment horizontal="center" vertical="center"/>
    </xf>
    <xf numFmtId="191" fontId="9" fillId="0" borderId="5" xfId="15" applyNumberFormat="1" applyFont="1" applyFill="1" applyBorder="1" applyAlignment="1" applyProtection="1">
      <alignment horizontal="right" vertical="center"/>
      <protection/>
    </xf>
    <xf numFmtId="49" fontId="9" fillId="0" borderId="5" xfId="0" applyNumberFormat="1" applyFont="1" applyFill="1" applyBorder="1" applyAlignment="1" applyProtection="1">
      <alignment vertical="center"/>
      <protection locked="0"/>
    </xf>
    <xf numFmtId="0" fontId="9" fillId="0" borderId="5" xfId="0" applyNumberFormat="1" applyFont="1" applyFill="1" applyBorder="1" applyAlignment="1" applyProtection="1">
      <alignment vertical="center"/>
      <protection locked="0"/>
    </xf>
    <xf numFmtId="0" fontId="9" fillId="0" borderId="5" xfId="0" applyNumberFormat="1" applyFont="1" applyFill="1" applyBorder="1" applyAlignment="1" applyProtection="1">
      <alignment horizontal="center" vertical="center"/>
      <protection locked="0"/>
    </xf>
    <xf numFmtId="0" fontId="9" fillId="0" borderId="6" xfId="0" applyFont="1" applyFill="1" applyBorder="1" applyAlignment="1">
      <alignment vertical="center"/>
    </xf>
    <xf numFmtId="0" fontId="9" fillId="0" borderId="6" xfId="0" applyFont="1" applyFill="1" applyBorder="1" applyAlignment="1">
      <alignment horizontal="center" vertical="center"/>
    </xf>
    <xf numFmtId="191" fontId="9" fillId="0" borderId="6" xfId="0" applyNumberFormat="1" applyFont="1" applyFill="1" applyBorder="1" applyAlignment="1">
      <alignment horizontal="right" vertical="center"/>
    </xf>
    <xf numFmtId="196" fontId="9" fillId="0" borderId="6" xfId="0" applyNumberFormat="1" applyFont="1" applyFill="1" applyBorder="1" applyAlignment="1">
      <alignment horizontal="right" vertical="center"/>
    </xf>
    <xf numFmtId="191" fontId="9" fillId="0" borderId="6" xfId="0" applyNumberFormat="1" applyFont="1" applyFill="1" applyBorder="1" applyAlignment="1" applyProtection="1">
      <alignment horizontal="right" vertical="center"/>
      <protection locked="0"/>
    </xf>
    <xf numFmtId="192" fontId="9" fillId="0" borderId="6" xfId="21" applyNumberFormat="1" applyFont="1" applyFill="1" applyBorder="1" applyAlignment="1" applyProtection="1">
      <alignment vertical="center"/>
      <protection/>
    </xf>
    <xf numFmtId="191" fontId="33" fillId="2" borderId="5" xfId="15" applyNumberFormat="1" applyFont="1" applyFill="1" applyBorder="1" applyAlignment="1" applyProtection="1">
      <alignment horizontal="right" vertical="center"/>
      <protection/>
    </xf>
    <xf numFmtId="196" fontId="33" fillId="2" borderId="5" xfId="15" applyNumberFormat="1" applyFont="1" applyFill="1" applyBorder="1" applyAlignment="1" applyProtection="1">
      <alignment horizontal="right" vertical="center"/>
      <protection/>
    </xf>
    <xf numFmtId="191" fontId="33" fillId="2" borderId="5" xfId="15" applyNumberFormat="1" applyFont="1" applyFill="1" applyBorder="1" applyAlignment="1">
      <alignment horizontal="right" vertical="center"/>
    </xf>
    <xf numFmtId="196" fontId="33" fillId="2" borderId="5" xfId="15" applyNumberFormat="1" applyFont="1" applyFill="1" applyBorder="1" applyAlignment="1">
      <alignment horizontal="right" vertical="center"/>
    </xf>
    <xf numFmtId="191" fontId="33" fillId="2" borderId="5" xfId="0" applyNumberFormat="1" applyFont="1" applyFill="1" applyBorder="1" applyAlignment="1">
      <alignment horizontal="right" vertical="center"/>
    </xf>
    <xf numFmtId="196" fontId="33" fillId="2" borderId="5" xfId="0" applyNumberFormat="1" applyFont="1" applyFill="1" applyBorder="1" applyAlignment="1">
      <alignment horizontal="right" vertical="center"/>
    </xf>
    <xf numFmtId="190" fontId="9" fillId="0" borderId="6" xfId="0" applyNumberFormat="1" applyFont="1" applyFill="1" applyBorder="1" applyAlignment="1" applyProtection="1">
      <alignment horizontal="center" vertical="center"/>
      <protection locked="0"/>
    </xf>
    <xf numFmtId="49" fontId="9" fillId="0" borderId="6" xfId="0" applyNumberFormat="1" applyFont="1" applyFill="1" applyBorder="1" applyAlignment="1" applyProtection="1">
      <alignment vertical="center"/>
      <protection locked="0"/>
    </xf>
    <xf numFmtId="191" fontId="9" fillId="0" borderId="6" xfId="15" applyNumberFormat="1" applyFont="1" applyFill="1" applyBorder="1" applyAlignment="1">
      <alignment horizontal="right" vertical="center"/>
    </xf>
    <xf numFmtId="196" fontId="9" fillId="0" borderId="6" xfId="15" applyNumberFormat="1" applyFont="1" applyFill="1" applyBorder="1" applyAlignment="1">
      <alignment horizontal="right" vertical="center"/>
    </xf>
    <xf numFmtId="191" fontId="33" fillId="2" borderId="6" xfId="15" applyNumberFormat="1" applyFont="1" applyFill="1" applyBorder="1" applyAlignment="1">
      <alignment horizontal="right" vertical="center"/>
    </xf>
    <xf numFmtId="196" fontId="33" fillId="2" borderId="6" xfId="15" applyNumberFormat="1" applyFont="1" applyFill="1" applyBorder="1" applyAlignment="1">
      <alignment horizontal="right" vertical="center"/>
    </xf>
    <xf numFmtId="193" fontId="9" fillId="0" borderId="6" xfId="0" applyNumberFormat="1" applyFont="1" applyFill="1" applyBorder="1" applyAlignment="1">
      <alignment horizontal="right" vertical="center"/>
    </xf>
    <xf numFmtId="0" fontId="28" fillId="0" borderId="7" xfId="0" applyFont="1" applyBorder="1" applyAlignment="1" applyProtection="1">
      <alignment horizontal="center" vertical="center"/>
      <protection/>
    </xf>
    <xf numFmtId="185" fontId="20" fillId="0" borderId="8" xfId="0" applyNumberFormat="1" applyFont="1" applyBorder="1" applyAlignment="1" applyProtection="1">
      <alignment horizontal="center" wrapText="1"/>
      <protection/>
    </xf>
    <xf numFmtId="0" fontId="20" fillId="0" borderId="8" xfId="0" applyFont="1" applyBorder="1" applyAlignment="1" applyProtection="1">
      <alignment horizontal="center" wrapText="1"/>
      <protection/>
    </xf>
    <xf numFmtId="185" fontId="20" fillId="0" borderId="8" xfId="0" applyNumberFormat="1" applyFont="1" applyFill="1" applyBorder="1" applyAlignment="1" applyProtection="1">
      <alignment horizontal="center" wrapText="1"/>
      <protection/>
    </xf>
    <xf numFmtId="0" fontId="20" fillId="0" borderId="8" xfId="0" applyFont="1" applyFill="1" applyBorder="1" applyAlignment="1" applyProtection="1">
      <alignment horizontal="center" wrapText="1"/>
      <protection/>
    </xf>
    <xf numFmtId="193" fontId="20" fillId="0" borderId="8" xfId="0" applyNumberFormat="1" applyFont="1" applyFill="1" applyBorder="1" applyAlignment="1" applyProtection="1">
      <alignment horizontal="center" wrapText="1"/>
      <protection/>
    </xf>
    <xf numFmtId="185" fontId="20" fillId="0" borderId="8" xfId="0" applyNumberFormat="1" applyFont="1" applyBorder="1" applyAlignment="1" applyProtection="1">
      <alignment horizontal="right" wrapText="1"/>
      <protection/>
    </xf>
    <xf numFmtId="188" fontId="20" fillId="0" borderId="8" xfId="0" applyNumberFormat="1" applyFont="1" applyBorder="1" applyAlignment="1" applyProtection="1">
      <alignment horizontal="center" wrapText="1"/>
      <protection/>
    </xf>
    <xf numFmtId="193" fontId="20" fillId="0" borderId="9" xfId="0" applyNumberFormat="1" applyFont="1" applyFill="1" applyBorder="1" applyAlignment="1" applyProtection="1">
      <alignment horizontal="center" wrapText="1"/>
      <protection/>
    </xf>
    <xf numFmtId="0" fontId="24" fillId="0" borderId="5" xfId="0" applyFont="1" applyFill="1" applyBorder="1" applyAlignment="1" applyProtection="1">
      <alignment horizontal="right" vertical="center"/>
      <protection/>
    </xf>
    <xf numFmtId="0" fontId="9" fillId="0" borderId="5" xfId="0" applyFont="1" applyFill="1" applyBorder="1" applyAlignment="1" applyProtection="1">
      <alignment horizontal="left" vertical="center"/>
      <protection locked="0"/>
    </xf>
    <xf numFmtId="0" fontId="9" fillId="0" borderId="5" xfId="0" applyFont="1" applyFill="1" applyBorder="1" applyAlignment="1">
      <alignment horizontal="left" vertical="center"/>
    </xf>
    <xf numFmtId="0" fontId="9" fillId="0" borderId="5" xfId="0" applyNumberFormat="1" applyFont="1" applyFill="1" applyBorder="1" applyAlignment="1">
      <alignment horizontal="left" vertical="center"/>
    </xf>
    <xf numFmtId="0" fontId="9" fillId="0" borderId="5" xfId="0" applyNumberFormat="1" applyFont="1" applyFill="1" applyBorder="1" applyAlignment="1" applyProtection="1">
      <alignment horizontal="left" vertical="center"/>
      <protection locked="0"/>
    </xf>
    <xf numFmtId="0" fontId="9" fillId="0" borderId="6" xfId="0" applyFont="1" applyFill="1" applyBorder="1" applyAlignment="1">
      <alignment horizontal="left" vertical="center"/>
    </xf>
    <xf numFmtId="190" fontId="13" fillId="0" borderId="0" xfId="0" applyNumberFormat="1" applyFont="1" applyFill="1" applyBorder="1" applyAlignment="1" applyProtection="1">
      <alignment horizontal="center" vertical="center"/>
      <protection locked="0"/>
    </xf>
    <xf numFmtId="190" fontId="10" fillId="0" borderId="0" xfId="0" applyNumberFormat="1" applyFont="1" applyBorder="1" applyAlignment="1" applyProtection="1">
      <alignment horizontal="center" vertical="center"/>
      <protection locked="0"/>
    </xf>
    <xf numFmtId="190" fontId="10" fillId="0" borderId="0" xfId="0" applyNumberFormat="1" applyFont="1" applyAlignment="1" applyProtection="1">
      <alignment horizontal="center" vertical="center"/>
      <protection locked="0"/>
    </xf>
    <xf numFmtId="190" fontId="9" fillId="0" borderId="5" xfId="0" applyNumberFormat="1" applyFont="1" applyFill="1" applyBorder="1" applyAlignment="1" applyProtection="1">
      <alignment horizontal="center" vertical="center"/>
      <protection/>
    </xf>
    <xf numFmtId="0" fontId="36" fillId="0" borderId="0" xfId="0" applyFont="1" applyBorder="1" applyAlignment="1" applyProtection="1">
      <alignment horizontal="center" vertical="center"/>
      <protection/>
    </xf>
    <xf numFmtId="0" fontId="24" fillId="0" borderId="6" xfId="0" applyFont="1" applyFill="1" applyBorder="1" applyAlignment="1" applyProtection="1">
      <alignment horizontal="right" vertical="center"/>
      <protection/>
    </xf>
    <xf numFmtId="0" fontId="36" fillId="3" borderId="5" xfId="0" applyFont="1" applyFill="1" applyBorder="1" applyAlignment="1" applyProtection="1">
      <alignment horizontal="center" vertical="center"/>
      <protection/>
    </xf>
    <xf numFmtId="3" fontId="36" fillId="3" borderId="5" xfId="0" applyNumberFormat="1" applyFont="1" applyFill="1" applyBorder="1" applyAlignment="1" applyProtection="1">
      <alignment horizontal="center" vertical="center"/>
      <protection/>
    </xf>
    <xf numFmtId="185" fontId="36" fillId="3" borderId="5" xfId="0" applyNumberFormat="1" applyFont="1" applyFill="1" applyBorder="1" applyAlignment="1" applyProtection="1">
      <alignment horizontal="center" vertical="center"/>
      <protection/>
    </xf>
    <xf numFmtId="188" fontId="36" fillId="3" borderId="5" xfId="0" applyNumberFormat="1" applyFont="1" applyFill="1" applyBorder="1" applyAlignment="1" applyProtection="1">
      <alignment horizontal="center" vertical="center"/>
      <protection/>
    </xf>
    <xf numFmtId="193" fontId="36" fillId="3" borderId="5" xfId="0" applyNumberFormat="1" applyFont="1" applyFill="1" applyBorder="1" applyAlignment="1" applyProtection="1">
      <alignment horizontal="center" vertical="center"/>
      <protection/>
    </xf>
    <xf numFmtId="192" fontId="36" fillId="3" borderId="5" xfId="21" applyNumberFormat="1" applyFont="1" applyFill="1" applyBorder="1" applyAlignment="1" applyProtection="1">
      <alignment horizontal="center" vertical="center"/>
      <protection/>
    </xf>
    <xf numFmtId="190" fontId="18" fillId="0" borderId="0" xfId="0" applyNumberFormat="1" applyFont="1" applyFill="1" applyBorder="1" applyAlignment="1" applyProtection="1">
      <alignment horizontal="center" vertical="center"/>
      <protection/>
    </xf>
    <xf numFmtId="196" fontId="12" fillId="0" borderId="0" xfId="0" applyNumberFormat="1" applyFont="1" applyFill="1" applyBorder="1" applyAlignment="1" applyProtection="1">
      <alignment horizontal="right" vertical="center"/>
      <protection/>
    </xf>
    <xf numFmtId="196" fontId="22" fillId="0" borderId="0" xfId="0" applyNumberFormat="1" applyFont="1" applyFill="1" applyBorder="1" applyAlignment="1" applyProtection="1">
      <alignment horizontal="right" vertical="center"/>
      <protection/>
    </xf>
    <xf numFmtId="196" fontId="16" fillId="0" borderId="0" xfId="0" applyNumberFormat="1" applyFont="1" applyFill="1" applyBorder="1" applyAlignment="1" applyProtection="1">
      <alignment horizontal="right" vertical="center"/>
      <protection/>
    </xf>
    <xf numFmtId="196" fontId="10" fillId="0" borderId="0" xfId="0" applyNumberFormat="1" applyFont="1" applyBorder="1" applyAlignment="1" applyProtection="1">
      <alignment horizontal="right" vertical="center"/>
      <protection locked="0"/>
    </xf>
    <xf numFmtId="196" fontId="10" fillId="0" borderId="0" xfId="0" applyNumberFormat="1" applyFont="1" applyAlignment="1" applyProtection="1">
      <alignment horizontal="right" vertical="center"/>
      <protection locked="0"/>
    </xf>
    <xf numFmtId="196" fontId="6" fillId="0" borderId="0" xfId="0" applyNumberFormat="1" applyFont="1" applyFill="1" applyBorder="1" applyAlignment="1" applyProtection="1">
      <alignment horizontal="right" vertical="center"/>
      <protection/>
    </xf>
    <xf numFmtId="196" fontId="6" fillId="0" borderId="0" xfId="0" applyNumberFormat="1" applyFont="1" applyFill="1" applyBorder="1" applyAlignment="1" applyProtection="1">
      <alignment horizontal="right" vertical="center"/>
      <protection locked="0"/>
    </xf>
    <xf numFmtId="196" fontId="20" fillId="0" borderId="8" xfId="0" applyNumberFormat="1" applyFont="1" applyBorder="1" applyAlignment="1" applyProtection="1">
      <alignment horizontal="center" wrapText="1"/>
      <protection/>
    </xf>
    <xf numFmtId="196" fontId="20" fillId="0" borderId="8" xfId="0" applyNumberFormat="1" applyFont="1" applyFill="1" applyBorder="1" applyAlignment="1" applyProtection="1">
      <alignment horizontal="center" wrapText="1"/>
      <protection/>
    </xf>
    <xf numFmtId="3" fontId="36" fillId="3" borderId="10" xfId="0" applyNumberFormat="1" applyFont="1" applyFill="1" applyBorder="1" applyAlignment="1" applyProtection="1">
      <alignment horizontal="center" vertical="center"/>
      <protection/>
    </xf>
    <xf numFmtId="0" fontId="36" fillId="3" borderId="10" xfId="0" applyFont="1" applyFill="1" applyBorder="1" applyAlignment="1" applyProtection="1">
      <alignment horizontal="center" vertical="center"/>
      <protection/>
    </xf>
    <xf numFmtId="185" fontId="36" fillId="3" borderId="10" xfId="0" applyNumberFormat="1" applyFont="1" applyFill="1" applyBorder="1" applyAlignment="1" applyProtection="1">
      <alignment horizontal="center" vertical="center"/>
      <protection/>
    </xf>
    <xf numFmtId="196" fontId="36" fillId="3" borderId="10" xfId="0" applyNumberFormat="1" applyFont="1" applyFill="1" applyBorder="1" applyAlignment="1" applyProtection="1">
      <alignment horizontal="right" vertical="center"/>
      <protection/>
    </xf>
    <xf numFmtId="193" fontId="36" fillId="3" borderId="10" xfId="0" applyNumberFormat="1" applyFont="1" applyFill="1" applyBorder="1" applyAlignment="1" applyProtection="1">
      <alignment horizontal="center" vertical="center"/>
      <protection/>
    </xf>
    <xf numFmtId="192" fontId="36" fillId="3" borderId="10" xfId="21" applyNumberFormat="1" applyFont="1" applyFill="1" applyBorder="1" applyAlignment="1" applyProtection="1">
      <alignment horizontal="center" vertical="center"/>
      <protection/>
    </xf>
    <xf numFmtId="193" fontId="36" fillId="3" borderId="11" xfId="0" applyNumberFormat="1" applyFont="1" applyFill="1" applyBorder="1" applyAlignment="1" applyProtection="1">
      <alignment horizontal="center" vertical="center"/>
      <protection/>
    </xf>
    <xf numFmtId="0" fontId="0" fillId="0" borderId="0" xfId="0" applyAlignment="1">
      <alignment horizontal="right" vertical="center" wrapText="1"/>
    </xf>
    <xf numFmtId="190" fontId="9" fillId="0" borderId="12" xfId="0" applyNumberFormat="1"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wrapText="1"/>
      <protection/>
    </xf>
    <xf numFmtId="0" fontId="20" fillId="0" borderId="8" xfId="0" applyFont="1" applyFill="1" applyBorder="1" applyAlignment="1" applyProtection="1">
      <alignment horizontal="center" vertical="center"/>
      <protection/>
    </xf>
    <xf numFmtId="185" fontId="20" fillId="0" borderId="13" xfId="0" applyNumberFormat="1" applyFont="1" applyFill="1" applyBorder="1" applyAlignment="1" applyProtection="1">
      <alignment horizontal="center" vertical="center" wrapText="1"/>
      <protection/>
    </xf>
    <xf numFmtId="193" fontId="20" fillId="0" borderId="13" xfId="0" applyNumberFormat="1" applyFont="1" applyFill="1" applyBorder="1" applyAlignment="1" applyProtection="1">
      <alignment horizontal="center" vertical="center" wrapText="1"/>
      <protection/>
    </xf>
    <xf numFmtId="0" fontId="21" fillId="3" borderId="0" xfId="0" applyFont="1" applyFill="1" applyBorder="1" applyAlignment="1" applyProtection="1">
      <alignment horizontal="center" vertical="center"/>
      <protection/>
    </xf>
    <xf numFmtId="0" fontId="0" fillId="0" borderId="0" xfId="0" applyAlignment="1">
      <alignment/>
    </xf>
    <xf numFmtId="0" fontId="20" fillId="0" borderId="8" xfId="0" applyFont="1" applyFill="1" applyBorder="1" applyAlignment="1" applyProtection="1">
      <alignment horizontal="center" vertical="center" wrapText="1"/>
      <protection/>
    </xf>
    <xf numFmtId="193" fontId="20" fillId="0" borderId="14" xfId="0" applyNumberFormat="1" applyFont="1" applyFill="1" applyBorder="1" applyAlignment="1" applyProtection="1">
      <alignment horizontal="center" vertical="center" wrapText="1"/>
      <protection/>
    </xf>
    <xf numFmtId="43" fontId="20" fillId="0" borderId="13" xfId="15" applyFont="1" applyFill="1" applyBorder="1" applyAlignment="1" applyProtection="1">
      <alignment horizontal="center" vertical="center"/>
      <protection/>
    </xf>
    <xf numFmtId="43" fontId="20" fillId="0" borderId="8" xfId="15" applyFont="1" applyFill="1" applyBorder="1" applyAlignment="1" applyProtection="1">
      <alignment horizontal="center" vertical="center"/>
      <protection/>
    </xf>
    <xf numFmtId="190" fontId="20" fillId="0" borderId="13" xfId="0" applyNumberFormat="1" applyFont="1" applyFill="1" applyBorder="1" applyAlignment="1" applyProtection="1">
      <alignment horizontal="center" vertical="center" wrapText="1"/>
      <protection/>
    </xf>
    <xf numFmtId="190" fontId="20" fillId="0" borderId="8"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right" vertical="center" wrapText="1"/>
      <protection locked="0"/>
    </xf>
    <xf numFmtId="0" fontId="19" fillId="0" borderId="0" xfId="0" applyFont="1" applyAlignment="1">
      <alignment horizontal="right" vertical="center" wrapText="1"/>
    </xf>
    <xf numFmtId="0" fontId="36" fillId="3" borderId="15" xfId="0" applyFont="1" applyFill="1" applyBorder="1" applyAlignment="1">
      <alignment horizontal="center" vertical="center"/>
    </xf>
    <xf numFmtId="0" fontId="37" fillId="0" borderId="16" xfId="0" applyFont="1" applyBorder="1" applyAlignment="1">
      <alignment horizontal="center" vertical="center"/>
    </xf>
    <xf numFmtId="0" fontId="14" fillId="0" borderId="0" xfId="0" applyFont="1" applyBorder="1" applyAlignment="1" applyProtection="1">
      <alignment horizontal="right" vertical="center" wrapText="1"/>
      <protection locked="0"/>
    </xf>
    <xf numFmtId="193" fontId="11" fillId="0" borderId="0" xfId="0" applyNumberFormat="1" applyFont="1" applyBorder="1" applyAlignment="1" applyProtection="1">
      <alignment horizontal="right" vertical="center" wrapTex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0" fontId="29" fillId="3" borderId="0" xfId="0" applyFont="1" applyFill="1" applyBorder="1" applyAlignment="1" applyProtection="1">
      <alignment horizontal="center" vertical="center"/>
      <protection/>
    </xf>
    <xf numFmtId="0" fontId="36" fillId="3" borderId="3" xfId="0" applyFont="1" applyFill="1" applyBorder="1" applyAlignment="1">
      <alignment horizontal="center" vertical="center"/>
    </xf>
    <xf numFmtId="0" fontId="37" fillId="0" borderId="17" xfId="0" applyFont="1" applyBorder="1" applyAlignment="1">
      <alignment horizontal="center" vertical="center"/>
    </xf>
    <xf numFmtId="0" fontId="36" fillId="3" borderId="5" xfId="0" applyFont="1" applyFill="1" applyBorder="1" applyAlignment="1">
      <alignment horizontal="right" vertical="center"/>
    </xf>
    <xf numFmtId="0" fontId="37" fillId="0" borderId="5" xfId="0" applyFont="1" applyBorder="1" applyAlignment="1">
      <alignment horizontal="right" vertical="center"/>
    </xf>
    <xf numFmtId="183" fontId="9" fillId="0" borderId="5" xfId="0" applyNumberFormat="1" applyFont="1" applyFill="1" applyBorder="1" applyAlignment="1">
      <alignment vertical="center"/>
    </xf>
    <xf numFmtId="198" fontId="9" fillId="0" borderId="5" xfId="15" applyNumberFormat="1" applyFont="1" applyFill="1" applyBorder="1" applyAlignment="1">
      <alignment vertical="center"/>
    </xf>
    <xf numFmtId="185" fontId="9" fillId="0" borderId="5" xfId="15" applyNumberFormat="1" applyFont="1" applyFill="1" applyBorder="1" applyAlignment="1">
      <alignment vertical="center"/>
    </xf>
    <xf numFmtId="185" fontId="33" fillId="0" borderId="5" xfId="15" applyNumberFormat="1" applyFont="1" applyFill="1" applyBorder="1" applyAlignment="1">
      <alignment vertical="center"/>
    </xf>
    <xf numFmtId="196" fontId="33" fillId="0" borderId="5" xfId="15" applyNumberFormat="1" applyFont="1" applyFill="1" applyBorder="1" applyAlignment="1">
      <alignment horizontal="right" vertical="center"/>
    </xf>
    <xf numFmtId="192" fontId="9" fillId="0" borderId="5" xfId="21" applyNumberFormat="1" applyFont="1" applyFill="1" applyBorder="1" applyAlignment="1" applyProtection="1">
      <alignment horizontal="right" vertical="center"/>
      <protection/>
    </xf>
    <xf numFmtId="185" fontId="9" fillId="0" borderId="5" xfId="0" applyNumberFormat="1" applyFont="1" applyFill="1" applyBorder="1" applyAlignment="1">
      <alignment vertical="center"/>
    </xf>
    <xf numFmtId="198" fontId="9" fillId="0" borderId="5" xfId="15" applyNumberFormat="1" applyFont="1" applyFill="1" applyBorder="1" applyAlignment="1" applyProtection="1">
      <alignment vertical="center"/>
      <protection locked="0"/>
    </xf>
    <xf numFmtId="185" fontId="9" fillId="0" borderId="5" xfId="15" applyNumberFormat="1" applyFont="1" applyFill="1" applyBorder="1" applyAlignment="1" applyProtection="1">
      <alignment vertical="center"/>
      <protection locked="0"/>
    </xf>
    <xf numFmtId="185" fontId="33" fillId="0" borderId="5" xfId="15" applyNumberFormat="1" applyFont="1" applyFill="1" applyBorder="1" applyAlignment="1" applyProtection="1">
      <alignment vertical="center"/>
      <protection/>
    </xf>
    <xf numFmtId="196" fontId="33" fillId="0" borderId="5" xfId="15" applyNumberFormat="1" applyFont="1" applyFill="1" applyBorder="1" applyAlignment="1" applyProtection="1">
      <alignment horizontal="right" vertical="center"/>
      <protection/>
    </xf>
    <xf numFmtId="185" fontId="9" fillId="0" borderId="5" xfId="15" applyNumberFormat="1" applyFont="1" applyFill="1" applyBorder="1" applyAlignment="1" applyProtection="1">
      <alignment vertical="center"/>
      <protection/>
    </xf>
    <xf numFmtId="0" fontId="9" fillId="0" borderId="5" xfId="0" applyFont="1" applyFill="1" applyBorder="1" applyAlignment="1" applyProtection="1">
      <alignment vertical="center"/>
      <protection/>
    </xf>
    <xf numFmtId="0" fontId="9" fillId="0" borderId="5" xfId="0" applyFont="1" applyFill="1" applyBorder="1" applyAlignment="1" applyProtection="1">
      <alignment horizontal="center" vertical="center"/>
      <protection/>
    </xf>
    <xf numFmtId="198" fontId="9" fillId="0" borderId="5" xfId="0" applyNumberFormat="1" applyFont="1" applyFill="1" applyBorder="1" applyAlignment="1" applyProtection="1">
      <alignment vertical="center"/>
      <protection/>
    </xf>
    <xf numFmtId="196" fontId="9" fillId="0" borderId="5" xfId="0" applyNumberFormat="1" applyFont="1" applyFill="1" applyBorder="1" applyAlignment="1" applyProtection="1">
      <alignment horizontal="right" vertical="center"/>
      <protection/>
    </xf>
    <xf numFmtId="185" fontId="9" fillId="0" borderId="5" xfId="0" applyNumberFormat="1" applyFont="1" applyFill="1" applyBorder="1" applyAlignment="1" applyProtection="1">
      <alignment vertical="center"/>
      <protection/>
    </xf>
    <xf numFmtId="185" fontId="33" fillId="0" borderId="5" xfId="0" applyNumberFormat="1" applyFont="1" applyFill="1" applyBorder="1" applyAlignment="1" applyProtection="1">
      <alignment vertical="center"/>
      <protection/>
    </xf>
    <xf numFmtId="196" fontId="33" fillId="0" borderId="5" xfId="0" applyNumberFormat="1" applyFont="1" applyFill="1" applyBorder="1" applyAlignment="1" applyProtection="1">
      <alignment horizontal="right" vertical="center"/>
      <protection/>
    </xf>
    <xf numFmtId="193" fontId="9" fillId="0" borderId="5" xfId="0" applyNumberFormat="1" applyFont="1" applyFill="1" applyBorder="1" applyAlignment="1" applyProtection="1">
      <alignment horizontal="right" vertical="center"/>
      <protection/>
    </xf>
    <xf numFmtId="194" fontId="9" fillId="0" borderId="5" xfId="0" applyNumberFormat="1" applyFont="1" applyFill="1" applyBorder="1" applyAlignment="1">
      <alignment vertical="center"/>
    </xf>
    <xf numFmtId="198" fontId="9" fillId="0" borderId="5" xfId="0" applyNumberFormat="1" applyFont="1" applyFill="1" applyBorder="1" applyAlignment="1">
      <alignment vertical="center"/>
    </xf>
    <xf numFmtId="185" fontId="33" fillId="0" borderId="5" xfId="0" applyNumberFormat="1" applyFont="1" applyFill="1" applyBorder="1" applyAlignment="1">
      <alignment vertical="center"/>
    </xf>
    <xf numFmtId="196" fontId="33" fillId="0" borderId="5" xfId="0" applyNumberFormat="1" applyFont="1" applyFill="1" applyBorder="1" applyAlignment="1">
      <alignment horizontal="right" vertical="center"/>
    </xf>
    <xf numFmtId="0" fontId="9" fillId="0" borderId="18" xfId="0" applyFont="1" applyFill="1" applyBorder="1" applyAlignment="1">
      <alignment vertical="center"/>
    </xf>
    <xf numFmtId="190" fontId="9" fillId="0" borderId="19" xfId="0" applyNumberFormat="1" applyFont="1" applyFill="1" applyBorder="1" applyAlignment="1">
      <alignment horizontal="center" vertical="center"/>
    </xf>
    <xf numFmtId="183" fontId="9" fillId="0" borderId="19" xfId="0" applyNumberFormat="1" applyFont="1" applyFill="1" applyBorder="1" applyAlignment="1">
      <alignment vertical="center"/>
    </xf>
    <xf numFmtId="0" fontId="9" fillId="0" borderId="19" xfId="0" applyFont="1" applyFill="1" applyBorder="1" applyAlignment="1">
      <alignment vertical="center"/>
    </xf>
    <xf numFmtId="0" fontId="9" fillId="0" borderId="19" xfId="0" applyFont="1" applyFill="1" applyBorder="1" applyAlignment="1">
      <alignment horizontal="center" vertical="center"/>
    </xf>
    <xf numFmtId="198" fontId="9" fillId="0" borderId="19" xfId="15" applyNumberFormat="1" applyFont="1" applyFill="1" applyBorder="1" applyAlignment="1">
      <alignment vertical="center"/>
    </xf>
    <xf numFmtId="196" fontId="9" fillId="0" borderId="19" xfId="15" applyNumberFormat="1" applyFont="1" applyFill="1" applyBorder="1" applyAlignment="1">
      <alignment horizontal="right" vertical="center"/>
    </xf>
    <xf numFmtId="185" fontId="9" fillId="0" borderId="19" xfId="15" applyNumberFormat="1" applyFont="1" applyFill="1" applyBorder="1" applyAlignment="1">
      <alignment vertical="center"/>
    </xf>
    <xf numFmtId="185" fontId="33" fillId="0" borderId="19" xfId="15" applyNumberFormat="1" applyFont="1" applyFill="1" applyBorder="1" applyAlignment="1">
      <alignment vertical="center"/>
    </xf>
    <xf numFmtId="196" fontId="33" fillId="0" borderId="19" xfId="15" applyNumberFormat="1" applyFont="1" applyFill="1" applyBorder="1" applyAlignment="1">
      <alignment horizontal="right" vertical="center"/>
    </xf>
    <xf numFmtId="196" fontId="9" fillId="0" borderId="19" xfId="21" applyNumberFormat="1" applyFont="1" applyFill="1" applyBorder="1" applyAlignment="1" applyProtection="1">
      <alignment horizontal="right" vertical="center"/>
      <protection/>
    </xf>
    <xf numFmtId="193" fontId="9" fillId="0" borderId="19" xfId="21" applyNumberFormat="1" applyFont="1" applyFill="1" applyBorder="1" applyAlignment="1" applyProtection="1">
      <alignment horizontal="right" vertical="center"/>
      <protection/>
    </xf>
    <xf numFmtId="192" fontId="9" fillId="0" borderId="19" xfId="21" applyNumberFormat="1" applyFont="1" applyFill="1" applyBorder="1" applyAlignment="1" applyProtection="1">
      <alignment horizontal="right" vertical="center"/>
      <protection/>
    </xf>
    <xf numFmtId="185" fontId="9" fillId="0" borderId="19" xfId="0" applyNumberFormat="1" applyFont="1" applyFill="1" applyBorder="1" applyAlignment="1">
      <alignment vertical="center"/>
    </xf>
    <xf numFmtId="0" fontId="9" fillId="0" borderId="20" xfId="0" applyFont="1" applyFill="1" applyBorder="1" applyAlignment="1" applyProtection="1">
      <alignment vertical="center"/>
      <protection locked="0"/>
    </xf>
    <xf numFmtId="0" fontId="9" fillId="0" borderId="20" xfId="0" applyFont="1" applyFill="1" applyBorder="1" applyAlignment="1">
      <alignment vertical="center"/>
    </xf>
    <xf numFmtId="0" fontId="9" fillId="0" borderId="20" xfId="0" applyNumberFormat="1" applyFont="1" applyFill="1" applyBorder="1" applyAlignment="1" applyProtection="1">
      <alignment vertical="center"/>
      <protection locked="0"/>
    </xf>
    <xf numFmtId="0" fontId="9" fillId="0" borderId="20" xfId="0" applyNumberFormat="1" applyFont="1" applyFill="1" applyBorder="1" applyAlignment="1">
      <alignment vertical="center"/>
    </xf>
    <xf numFmtId="0" fontId="9" fillId="0" borderId="21" xfId="0" applyFont="1" applyFill="1" applyBorder="1" applyAlignment="1" applyProtection="1">
      <alignment vertical="center"/>
      <protection locked="0"/>
    </xf>
    <xf numFmtId="190" fontId="9" fillId="0" borderId="12" xfId="0" applyNumberFormat="1"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0" borderId="12" xfId="0" applyFont="1" applyFill="1" applyBorder="1" applyAlignment="1" applyProtection="1">
      <alignment horizontal="center" vertical="center"/>
      <protection locked="0"/>
    </xf>
    <xf numFmtId="198" fontId="9" fillId="0" borderId="12" xfId="15" applyNumberFormat="1" applyFont="1" applyFill="1" applyBorder="1" applyAlignment="1" applyProtection="1">
      <alignment vertical="center"/>
      <protection locked="0"/>
    </xf>
    <xf numFmtId="196" fontId="9" fillId="0" borderId="12" xfId="15" applyNumberFormat="1" applyFont="1" applyFill="1" applyBorder="1" applyAlignment="1" applyProtection="1">
      <alignment horizontal="right" vertical="center"/>
      <protection locked="0"/>
    </xf>
    <xf numFmtId="185" fontId="9" fillId="0" borderId="12" xfId="15" applyNumberFormat="1" applyFont="1" applyFill="1" applyBorder="1" applyAlignment="1" applyProtection="1">
      <alignment vertical="center"/>
      <protection locked="0"/>
    </xf>
    <xf numFmtId="185" fontId="33" fillId="0" borderId="12" xfId="15" applyNumberFormat="1" applyFont="1" applyFill="1" applyBorder="1" applyAlignment="1" applyProtection="1">
      <alignment vertical="center"/>
      <protection/>
    </xf>
    <xf numFmtId="196" fontId="33" fillId="0" borderId="12" xfId="15" applyNumberFormat="1" applyFont="1" applyFill="1" applyBorder="1" applyAlignment="1" applyProtection="1">
      <alignment horizontal="right" vertical="center"/>
      <protection/>
    </xf>
    <xf numFmtId="196" fontId="9" fillId="0" borderId="12" xfId="21" applyNumberFormat="1" applyFont="1" applyFill="1" applyBorder="1" applyAlignment="1" applyProtection="1">
      <alignment horizontal="right" vertical="center"/>
      <protection/>
    </xf>
    <xf numFmtId="193" fontId="9" fillId="0" borderId="12" xfId="21" applyNumberFormat="1" applyFont="1" applyFill="1" applyBorder="1" applyAlignment="1" applyProtection="1">
      <alignment horizontal="right" vertical="center"/>
      <protection/>
    </xf>
    <xf numFmtId="192" fontId="9" fillId="0" borderId="12" xfId="21" applyNumberFormat="1" applyFont="1" applyFill="1" applyBorder="1" applyAlignment="1" applyProtection="1">
      <alignment horizontal="right" vertical="center"/>
      <protection/>
    </xf>
    <xf numFmtId="0" fontId="9" fillId="0" borderId="22" xfId="0" applyFont="1" applyFill="1" applyBorder="1" applyAlignment="1">
      <alignment vertical="center"/>
    </xf>
    <xf numFmtId="190" fontId="9" fillId="0" borderId="6" xfId="0" applyNumberFormat="1" applyFont="1" applyFill="1" applyBorder="1" applyAlignment="1">
      <alignment horizontal="center" vertical="center"/>
    </xf>
    <xf numFmtId="183" fontId="9" fillId="0" borderId="6" xfId="0" applyNumberFormat="1" applyFont="1" applyFill="1" applyBorder="1" applyAlignment="1">
      <alignment vertical="center"/>
    </xf>
    <xf numFmtId="198" fontId="9" fillId="0" borderId="6" xfId="15" applyNumberFormat="1" applyFont="1" applyFill="1" applyBorder="1" applyAlignment="1">
      <alignment vertical="center"/>
    </xf>
    <xf numFmtId="185" fontId="9" fillId="0" borderId="6" xfId="15" applyNumberFormat="1" applyFont="1" applyFill="1" applyBorder="1" applyAlignment="1">
      <alignment vertical="center"/>
    </xf>
    <xf numFmtId="185" fontId="33" fillId="0" borderId="6" xfId="15" applyNumberFormat="1" applyFont="1" applyFill="1" applyBorder="1" applyAlignment="1">
      <alignment vertical="center"/>
    </xf>
    <xf numFmtId="196" fontId="33" fillId="0" borderId="6" xfId="15" applyNumberFormat="1" applyFont="1" applyFill="1" applyBorder="1" applyAlignment="1">
      <alignment horizontal="right" vertical="center"/>
    </xf>
    <xf numFmtId="196" fontId="9" fillId="0" borderId="6" xfId="21" applyNumberFormat="1" applyFont="1" applyFill="1" applyBorder="1" applyAlignment="1" applyProtection="1">
      <alignment horizontal="right" vertical="center"/>
      <protection/>
    </xf>
    <xf numFmtId="193" fontId="9" fillId="0" borderId="6" xfId="21" applyNumberFormat="1" applyFont="1" applyFill="1" applyBorder="1" applyAlignment="1" applyProtection="1">
      <alignment horizontal="right" vertical="center"/>
      <protection/>
    </xf>
    <xf numFmtId="192" fontId="9" fillId="0" borderId="6" xfId="21" applyNumberFormat="1" applyFont="1" applyFill="1" applyBorder="1" applyAlignment="1" applyProtection="1">
      <alignment horizontal="right" vertical="center"/>
      <protection/>
    </xf>
    <xf numFmtId="185" fontId="9" fillId="0" borderId="6" xfId="0" applyNumberFormat="1" applyFont="1" applyFill="1" applyBorder="1" applyAlignment="1">
      <alignment vertical="center"/>
    </xf>
    <xf numFmtId="0" fontId="9" fillId="0" borderId="23" xfId="0" applyFont="1" applyFill="1" applyBorder="1" applyAlignment="1" applyProtection="1">
      <alignment vertical="center"/>
      <protection locked="0"/>
    </xf>
    <xf numFmtId="190" fontId="9" fillId="0" borderId="24" xfId="0" applyNumberFormat="1" applyFont="1" applyFill="1" applyBorder="1" applyAlignment="1" applyProtection="1">
      <alignment horizontal="center" vertical="center"/>
      <protection locked="0"/>
    </xf>
    <xf numFmtId="190" fontId="9" fillId="0" borderId="24" xfId="0" applyNumberFormat="1" applyFont="1" applyFill="1" applyBorder="1" applyAlignment="1" applyProtection="1">
      <alignment vertical="center"/>
      <protection locked="0"/>
    </xf>
    <xf numFmtId="0" fontId="9" fillId="0" borderId="24" xfId="0" applyFont="1" applyFill="1" applyBorder="1" applyAlignment="1" applyProtection="1">
      <alignment vertical="center"/>
      <protection locked="0"/>
    </xf>
    <xf numFmtId="0" fontId="9" fillId="0" borderId="24" xfId="0" applyFont="1" applyFill="1" applyBorder="1" applyAlignment="1" applyProtection="1">
      <alignment horizontal="center" vertical="center"/>
      <protection locked="0"/>
    </xf>
    <xf numFmtId="198" fontId="9" fillId="0" borderId="24" xfId="15" applyNumberFormat="1" applyFont="1" applyFill="1" applyBorder="1" applyAlignment="1" applyProtection="1">
      <alignment vertical="center"/>
      <protection locked="0"/>
    </xf>
    <xf numFmtId="196" fontId="9" fillId="0" borderId="24" xfId="15" applyNumberFormat="1" applyFont="1" applyFill="1" applyBorder="1" applyAlignment="1" applyProtection="1">
      <alignment horizontal="right" vertical="center"/>
      <protection locked="0"/>
    </xf>
    <xf numFmtId="185" fontId="9" fillId="0" borderId="24" xfId="15" applyNumberFormat="1" applyFont="1" applyFill="1" applyBorder="1" applyAlignment="1" applyProtection="1">
      <alignment vertical="center"/>
      <protection locked="0"/>
    </xf>
    <xf numFmtId="185" fontId="33" fillId="0" borderId="24" xfId="15" applyNumberFormat="1" applyFont="1" applyFill="1" applyBorder="1" applyAlignment="1" applyProtection="1">
      <alignment vertical="center"/>
      <protection/>
    </xf>
    <xf numFmtId="196" fontId="33" fillId="0" borderId="24" xfId="15" applyNumberFormat="1" applyFont="1" applyFill="1" applyBorder="1" applyAlignment="1" applyProtection="1">
      <alignment horizontal="right" vertical="center"/>
      <protection/>
    </xf>
    <xf numFmtId="196" fontId="9" fillId="0" borderId="24" xfId="21" applyNumberFormat="1" applyFont="1" applyFill="1" applyBorder="1" applyAlignment="1" applyProtection="1">
      <alignment horizontal="right" vertical="center"/>
      <protection/>
    </xf>
    <xf numFmtId="193" fontId="9" fillId="0" borderId="24" xfId="21" applyNumberFormat="1" applyFont="1" applyFill="1" applyBorder="1" applyAlignment="1" applyProtection="1">
      <alignment horizontal="right" vertical="center"/>
      <protection/>
    </xf>
    <xf numFmtId="192" fontId="9" fillId="0" borderId="24" xfId="21" applyNumberFormat="1" applyFont="1" applyFill="1" applyBorder="1" applyAlignment="1" applyProtection="1">
      <alignment horizontal="right" vertical="center"/>
      <protection/>
    </xf>
    <xf numFmtId="0" fontId="36" fillId="3" borderId="25" xfId="0" applyFont="1" applyFill="1" applyBorder="1" applyAlignment="1" applyProtection="1">
      <alignment horizontal="center" vertical="center"/>
      <protection/>
    </xf>
    <xf numFmtId="196" fontId="9" fillId="0" borderId="19" xfId="0" applyNumberFormat="1" applyFont="1" applyFill="1" applyBorder="1" applyAlignment="1">
      <alignment horizontal="right" vertical="center"/>
    </xf>
    <xf numFmtId="193" fontId="9" fillId="0" borderId="26" xfId="0" applyNumberFormat="1" applyFont="1" applyFill="1" applyBorder="1" applyAlignment="1">
      <alignment horizontal="right" vertical="center"/>
    </xf>
    <xf numFmtId="193" fontId="9" fillId="0" borderId="27" xfId="21" applyNumberFormat="1" applyFont="1" applyFill="1" applyBorder="1" applyAlignment="1" applyProtection="1">
      <alignment horizontal="right" vertical="center"/>
      <protection/>
    </xf>
    <xf numFmtId="193" fontId="9" fillId="0" borderId="27" xfId="0" applyNumberFormat="1" applyFont="1" applyFill="1" applyBorder="1" applyAlignment="1">
      <alignment horizontal="right" vertical="center"/>
    </xf>
    <xf numFmtId="193" fontId="9" fillId="0" borderId="27" xfId="0" applyNumberFormat="1" applyFont="1" applyFill="1" applyBorder="1" applyAlignment="1" applyProtection="1">
      <alignment horizontal="right" vertical="center"/>
      <protection/>
    </xf>
    <xf numFmtId="193" fontId="9" fillId="0" borderId="27" xfId="15" applyNumberFormat="1" applyFont="1" applyFill="1" applyBorder="1" applyAlignment="1">
      <alignment horizontal="right" vertical="center"/>
    </xf>
    <xf numFmtId="193" fontId="9" fillId="0" borderId="28" xfId="21" applyNumberFormat="1" applyFont="1" applyFill="1" applyBorder="1" applyAlignment="1" applyProtection="1">
      <alignment horizontal="right" vertical="center"/>
      <protection/>
    </xf>
    <xf numFmtId="193" fontId="9" fillId="0" borderId="29" xfId="0" applyNumberFormat="1" applyFont="1" applyFill="1" applyBorder="1" applyAlignment="1">
      <alignment horizontal="right" vertical="center"/>
    </xf>
    <xf numFmtId="193" fontId="9" fillId="0" borderId="30" xfId="21" applyNumberFormat="1" applyFont="1" applyFill="1" applyBorder="1" applyAlignment="1" applyProtection="1">
      <alignment horizontal="right" vertical="center"/>
      <protection/>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80879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Box 2"/>
        <xdr:cNvSpPr txBox="1">
          <a:spLocks noChangeArrowheads="1"/>
        </xdr:cNvSpPr>
      </xdr:nvSpPr>
      <xdr:spPr>
        <a:xfrm>
          <a:off x="15201900" y="0"/>
          <a:ext cx="28765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1123950</xdr:rowOff>
    </xdr:to>
    <xdr:sp>
      <xdr:nvSpPr>
        <xdr:cNvPr id="3" name="TextBox 5"/>
        <xdr:cNvSpPr txBox="1">
          <a:spLocks noChangeArrowheads="1"/>
        </xdr:cNvSpPr>
      </xdr:nvSpPr>
      <xdr:spPr>
        <a:xfrm>
          <a:off x="19050" y="38100"/>
          <a:ext cx="18068925" cy="1085850"/>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19</xdr:col>
      <xdr:colOff>514350</xdr:colOff>
      <xdr:row>0</xdr:row>
      <xdr:rowOff>476250</xdr:rowOff>
    </xdr:from>
    <xdr:to>
      <xdr:col>22</xdr:col>
      <xdr:colOff>314325</xdr:colOff>
      <xdr:row>0</xdr:row>
      <xdr:rowOff>1076325</xdr:rowOff>
    </xdr:to>
    <xdr:sp fLocksText="0">
      <xdr:nvSpPr>
        <xdr:cNvPr id="4" name="TextBox 6"/>
        <xdr:cNvSpPr txBox="1">
          <a:spLocks noChangeArrowheads="1"/>
        </xdr:cNvSpPr>
      </xdr:nvSpPr>
      <xdr:spPr>
        <a:xfrm>
          <a:off x="15582900" y="476250"/>
          <a:ext cx="2333625" cy="600075"/>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48
</a:t>
          </a:r>
          <a:r>
            <a:rPr lang="en-US" cap="none" sz="1600" b="0" i="0" u="none" baseline="0">
              <a:solidFill>
                <a:srgbClr val="FFFFFF"/>
              </a:solidFill>
              <a:latin typeface="Impact"/>
              <a:ea typeface="Impact"/>
              <a:cs typeface="Impact"/>
            </a:rPr>
            <a:t>24 - 26 NOV'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14776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Box 2"/>
        <xdr:cNvSpPr txBox="1">
          <a:spLocks noChangeArrowheads="1"/>
        </xdr:cNvSpPr>
      </xdr:nvSpPr>
      <xdr:spPr>
        <a:xfrm>
          <a:off x="6715125" y="0"/>
          <a:ext cx="25812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Box 4"/>
        <xdr:cNvSpPr txBox="1">
          <a:spLocks noChangeArrowheads="1"/>
        </xdr:cNvSpPr>
      </xdr:nvSpPr>
      <xdr:spPr>
        <a:xfrm>
          <a:off x="0" y="0"/>
          <a:ext cx="88201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Box 5"/>
        <xdr:cNvSpPr txBox="1">
          <a:spLocks noChangeArrowheads="1"/>
        </xdr:cNvSpPr>
      </xdr:nvSpPr>
      <xdr:spPr>
        <a:xfrm>
          <a:off x="6581775" y="0"/>
          <a:ext cx="22002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962025</xdr:rowOff>
    </xdr:to>
    <xdr:sp>
      <xdr:nvSpPr>
        <xdr:cNvPr id="5" name="TextBox 6"/>
        <xdr:cNvSpPr txBox="1">
          <a:spLocks noChangeArrowheads="1"/>
        </xdr:cNvSpPr>
      </xdr:nvSpPr>
      <xdr:spPr>
        <a:xfrm>
          <a:off x="19050" y="38100"/>
          <a:ext cx="8810625" cy="923925"/>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Box 7"/>
        <xdr:cNvSpPr txBox="1">
          <a:spLocks noChangeArrowheads="1"/>
        </xdr:cNvSpPr>
      </xdr:nvSpPr>
      <xdr:spPr>
        <a:xfrm>
          <a:off x="6924675" y="409575"/>
          <a:ext cx="1771650" cy="49530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Box 8"/>
        <xdr:cNvSpPr txBox="1">
          <a:spLocks noChangeArrowheads="1"/>
        </xdr:cNvSpPr>
      </xdr:nvSpPr>
      <xdr:spPr>
        <a:xfrm>
          <a:off x="0" y="0"/>
          <a:ext cx="88201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Box 9"/>
        <xdr:cNvSpPr txBox="1">
          <a:spLocks noChangeArrowheads="1"/>
        </xdr:cNvSpPr>
      </xdr:nvSpPr>
      <xdr:spPr>
        <a:xfrm>
          <a:off x="6581775" y="0"/>
          <a:ext cx="22002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1095375</xdr:rowOff>
    </xdr:to>
    <xdr:sp>
      <xdr:nvSpPr>
        <xdr:cNvPr id="9" name="TextBox 10"/>
        <xdr:cNvSpPr txBox="1">
          <a:spLocks noChangeArrowheads="1"/>
        </xdr:cNvSpPr>
      </xdr:nvSpPr>
      <xdr:spPr>
        <a:xfrm>
          <a:off x="19050" y="38100"/>
          <a:ext cx="8810625" cy="1057275"/>
        </a:xfrm>
        <a:prstGeom prst="rect">
          <a:avLst/>
        </a:prstGeom>
        <a:solidFill>
          <a:srgbClr val="003366"/>
        </a:solidFill>
        <a:ln w="38100" cmpd="dbl">
          <a:noFill/>
        </a:ln>
      </xdr:spPr>
      <xdr:txBody>
        <a:bodyPr vertOverflow="clip" wrap="square"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WEEKLY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20</xdr:col>
      <xdr:colOff>885825</xdr:colOff>
      <xdr:row>0</xdr:row>
      <xdr:rowOff>476250</xdr:rowOff>
    </xdr:from>
    <xdr:to>
      <xdr:col>22</xdr:col>
      <xdr:colOff>409575</xdr:colOff>
      <xdr:row>0</xdr:row>
      <xdr:rowOff>1066800</xdr:rowOff>
    </xdr:to>
    <xdr:sp fLocksText="0">
      <xdr:nvSpPr>
        <xdr:cNvPr id="10" name="TextBox 11"/>
        <xdr:cNvSpPr txBox="1">
          <a:spLocks noChangeArrowheads="1"/>
        </xdr:cNvSpPr>
      </xdr:nvSpPr>
      <xdr:spPr>
        <a:xfrm>
          <a:off x="7467600" y="476250"/>
          <a:ext cx="1247775" cy="59055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latin typeface="Impact"/>
              <a:ea typeface="Impact"/>
              <a:cs typeface="Impact"/>
            </a:rPr>
            <a:t>WEEKEND: 48</a:t>
          </a:r>
          <a:r>
            <a:rPr lang="en-US" cap="none" sz="20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24 - 26 NOV'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71"/>
  <sheetViews>
    <sheetView tabSelected="1" zoomScale="50" zoomScaleNormal="50" workbookViewId="0" topLeftCell="A1">
      <selection activeCell="B3" sqref="B3:B4"/>
    </sheetView>
  </sheetViews>
  <sheetFormatPr defaultColWidth="9.140625" defaultRowHeight="12.75"/>
  <cols>
    <col min="1" max="1" width="3.00390625" style="31" bestFit="1" customWidth="1"/>
    <col min="2" max="2" width="36.7109375" style="3" customWidth="1"/>
    <col min="3" max="3" width="9.8515625" style="120" customWidth="1"/>
    <col min="4" max="4" width="13.8515625" style="3" customWidth="1"/>
    <col min="5" max="5" width="17.57421875" style="4" customWidth="1"/>
    <col min="6" max="6" width="6.140625" style="5" customWidth="1"/>
    <col min="7" max="7" width="8.57421875" style="5" bestFit="1" customWidth="1"/>
    <col min="8" max="8" width="9.421875" style="5" customWidth="1"/>
    <col min="9" max="9" width="13.8515625" style="13" bestFit="1" customWidth="1"/>
    <col min="10" max="10" width="9.00390625" style="135" customWidth="1"/>
    <col min="11" max="11" width="12.7109375" style="13" customWidth="1"/>
    <col min="12" max="12" width="9.00390625" style="135" customWidth="1"/>
    <col min="13" max="13" width="12.7109375" style="13" customWidth="1"/>
    <col min="14" max="14" width="9.00390625" style="135" customWidth="1"/>
    <col min="15" max="15" width="14.7109375" style="15" bestFit="1" customWidth="1"/>
    <col min="16" max="16" width="10.140625" style="135" customWidth="1"/>
    <col min="17" max="17" width="9.7109375" style="135" bestFit="1" customWidth="1"/>
    <col min="18" max="18" width="7.28125" style="17" customWidth="1"/>
    <col min="19" max="19" width="12.7109375" style="16" customWidth="1"/>
    <col min="20" max="20" width="9.7109375" style="3" bestFit="1" customWidth="1"/>
    <col min="21" max="21" width="16.140625" style="13" customWidth="1"/>
    <col min="22" max="22" width="12.140625" style="135" bestFit="1" customWidth="1"/>
    <col min="23" max="23" width="7.28125" style="17" customWidth="1"/>
    <col min="24" max="24" width="39.8515625" style="1" customWidth="1"/>
    <col min="25" max="27" width="39.8515625" style="3" customWidth="1"/>
    <col min="28" max="28" width="2.140625" style="3" bestFit="1" customWidth="1"/>
    <col min="29" max="16384" width="39.8515625" style="3" customWidth="1"/>
  </cols>
  <sheetData>
    <row r="1" spans="1:22" s="10" customFormat="1" ht="95.25" customHeight="1">
      <c r="A1" s="29"/>
      <c r="B1" s="28"/>
      <c r="C1" s="27"/>
      <c r="D1" s="26"/>
      <c r="E1" s="26"/>
      <c r="F1" s="25"/>
      <c r="G1" s="25"/>
      <c r="H1" s="25"/>
      <c r="I1" s="24"/>
      <c r="J1" s="131"/>
      <c r="K1" s="22"/>
      <c r="L1" s="136"/>
      <c r="M1" s="20"/>
      <c r="N1" s="132"/>
      <c r="O1" s="18"/>
      <c r="P1" s="137"/>
      <c r="Q1" s="137"/>
      <c r="V1" s="137"/>
    </row>
    <row r="2" spans="1:23" s="2" customFormat="1" ht="27.75" thickBot="1">
      <c r="A2" s="153" t="s">
        <v>74</v>
      </c>
      <c r="B2" s="154"/>
      <c r="C2" s="154"/>
      <c r="D2" s="154"/>
      <c r="E2" s="154"/>
      <c r="F2" s="154"/>
      <c r="G2" s="154"/>
      <c r="H2" s="154"/>
      <c r="I2" s="154"/>
      <c r="J2" s="154"/>
      <c r="K2" s="154"/>
      <c r="L2" s="154"/>
      <c r="M2" s="154"/>
      <c r="N2" s="154"/>
      <c r="O2" s="154"/>
      <c r="P2" s="154"/>
      <c r="Q2" s="154"/>
      <c r="R2" s="154"/>
      <c r="S2" s="154"/>
      <c r="T2" s="154"/>
      <c r="U2" s="154"/>
      <c r="V2" s="154"/>
      <c r="W2" s="154"/>
    </row>
    <row r="3" spans="1:23" s="30" customFormat="1" ht="16.5" customHeight="1">
      <c r="A3" s="32"/>
      <c r="B3" s="157" t="s">
        <v>18</v>
      </c>
      <c r="C3" s="159" t="s">
        <v>30</v>
      </c>
      <c r="D3" s="149" t="s">
        <v>19</v>
      </c>
      <c r="E3" s="149" t="s">
        <v>45</v>
      </c>
      <c r="F3" s="149" t="s">
        <v>31</v>
      </c>
      <c r="G3" s="149" t="s">
        <v>32</v>
      </c>
      <c r="H3" s="149" t="s">
        <v>33</v>
      </c>
      <c r="I3" s="151" t="s">
        <v>20</v>
      </c>
      <c r="J3" s="151"/>
      <c r="K3" s="151" t="s">
        <v>21</v>
      </c>
      <c r="L3" s="151"/>
      <c r="M3" s="151" t="s">
        <v>22</v>
      </c>
      <c r="N3" s="151"/>
      <c r="O3" s="152" t="s">
        <v>34</v>
      </c>
      <c r="P3" s="152"/>
      <c r="Q3" s="152"/>
      <c r="R3" s="152"/>
      <c r="S3" s="151" t="s">
        <v>35</v>
      </c>
      <c r="T3" s="151"/>
      <c r="U3" s="152" t="s">
        <v>36</v>
      </c>
      <c r="V3" s="152"/>
      <c r="W3" s="156"/>
    </row>
    <row r="4" spans="1:23" s="30" customFormat="1" ht="37.5" customHeight="1" thickBot="1">
      <c r="A4" s="103"/>
      <c r="B4" s="158"/>
      <c r="C4" s="160"/>
      <c r="D4" s="150"/>
      <c r="E4" s="150"/>
      <c r="F4" s="155"/>
      <c r="G4" s="155"/>
      <c r="H4" s="155"/>
      <c r="I4" s="104" t="s">
        <v>29</v>
      </c>
      <c r="J4" s="138" t="s">
        <v>24</v>
      </c>
      <c r="K4" s="104" t="s">
        <v>29</v>
      </c>
      <c r="L4" s="138" t="s">
        <v>24</v>
      </c>
      <c r="M4" s="104" t="s">
        <v>29</v>
      </c>
      <c r="N4" s="138" t="s">
        <v>24</v>
      </c>
      <c r="O4" s="106" t="s">
        <v>29</v>
      </c>
      <c r="P4" s="139" t="s">
        <v>24</v>
      </c>
      <c r="Q4" s="139" t="s">
        <v>37</v>
      </c>
      <c r="R4" s="108" t="s">
        <v>38</v>
      </c>
      <c r="S4" s="104" t="s">
        <v>29</v>
      </c>
      <c r="T4" s="105" t="s">
        <v>23</v>
      </c>
      <c r="U4" s="104" t="s">
        <v>29</v>
      </c>
      <c r="V4" s="138" t="s">
        <v>24</v>
      </c>
      <c r="W4" s="111" t="s">
        <v>38</v>
      </c>
    </row>
    <row r="5" spans="1:23" s="30" customFormat="1" ht="15">
      <c r="A5" s="54">
        <v>1</v>
      </c>
      <c r="B5" s="198" t="s">
        <v>145</v>
      </c>
      <c r="C5" s="199">
        <v>39045</v>
      </c>
      <c r="D5" s="200" t="s">
        <v>146</v>
      </c>
      <c r="E5" s="201" t="s">
        <v>147</v>
      </c>
      <c r="F5" s="202">
        <v>59</v>
      </c>
      <c r="G5" s="202">
        <v>59</v>
      </c>
      <c r="H5" s="202">
        <v>1</v>
      </c>
      <c r="I5" s="203">
        <v>90774</v>
      </c>
      <c r="J5" s="204">
        <v>11283</v>
      </c>
      <c r="K5" s="205">
        <v>227491.5</v>
      </c>
      <c r="L5" s="204">
        <v>26670</v>
      </c>
      <c r="M5" s="205">
        <v>259479.5</v>
      </c>
      <c r="N5" s="204">
        <v>30394</v>
      </c>
      <c r="O5" s="206">
        <f>SUM(I5+K5+M5)</f>
        <v>577745</v>
      </c>
      <c r="P5" s="207">
        <f>SUM(J5+L5+N5)</f>
        <v>68347</v>
      </c>
      <c r="Q5" s="208">
        <f>IF(O5&lt;&gt;0,P5/G5,"")</f>
        <v>1158.4237288135594</v>
      </c>
      <c r="R5" s="209">
        <f>IF(O5&lt;&gt;0,O5/P5,"")</f>
        <v>8.453114255197741</v>
      </c>
      <c r="S5" s="205"/>
      <c r="T5" s="210">
        <f>IF(S5&lt;&gt;0,-(S5-O5)/S5,"")</f>
      </c>
      <c r="U5" s="211">
        <v>577745</v>
      </c>
      <c r="V5" s="253">
        <v>68347</v>
      </c>
      <c r="W5" s="254">
        <f>U5/V5</f>
        <v>8.453114255197741</v>
      </c>
    </row>
    <row r="6" spans="1:24" s="6" customFormat="1" ht="15.75" customHeight="1">
      <c r="A6" s="54">
        <v>2</v>
      </c>
      <c r="B6" s="212" t="s">
        <v>148</v>
      </c>
      <c r="C6" s="69">
        <v>39045</v>
      </c>
      <c r="D6" s="70" t="s">
        <v>25</v>
      </c>
      <c r="E6" s="60" t="s">
        <v>26</v>
      </c>
      <c r="F6" s="71">
        <v>69</v>
      </c>
      <c r="G6" s="71">
        <v>72</v>
      </c>
      <c r="H6" s="71">
        <v>1</v>
      </c>
      <c r="I6" s="181">
        <v>118627</v>
      </c>
      <c r="J6" s="73">
        <v>12402</v>
      </c>
      <c r="K6" s="182">
        <v>215627</v>
      </c>
      <c r="L6" s="73">
        <v>21700</v>
      </c>
      <c r="M6" s="182">
        <v>208986</v>
      </c>
      <c r="N6" s="73">
        <v>21239</v>
      </c>
      <c r="O6" s="183">
        <f>+I6+K6+M6</f>
        <v>543240</v>
      </c>
      <c r="P6" s="184">
        <f>+J6+L6+N6</f>
        <v>55341</v>
      </c>
      <c r="Q6" s="74">
        <f>IF(O6&lt;&gt;0,P6/G6,"")</f>
        <v>768.625</v>
      </c>
      <c r="R6" s="75">
        <f>IF(O6&lt;&gt;0,O6/P6,"")</f>
        <v>9.816230281346561</v>
      </c>
      <c r="S6" s="182"/>
      <c r="T6" s="179"/>
      <c r="U6" s="182">
        <v>545741</v>
      </c>
      <c r="V6" s="73">
        <v>55558</v>
      </c>
      <c r="W6" s="255">
        <f>U6/V6</f>
        <v>9.822905792145146</v>
      </c>
      <c r="X6" s="7"/>
    </row>
    <row r="7" spans="1:24" s="6" customFormat="1" ht="15.75" customHeight="1">
      <c r="A7" s="55">
        <v>3</v>
      </c>
      <c r="B7" s="239" t="s">
        <v>129</v>
      </c>
      <c r="C7" s="240">
        <v>39038</v>
      </c>
      <c r="D7" s="241" t="s">
        <v>25</v>
      </c>
      <c r="E7" s="242" t="s">
        <v>43</v>
      </c>
      <c r="F7" s="243">
        <v>103</v>
      </c>
      <c r="G7" s="243">
        <v>105</v>
      </c>
      <c r="H7" s="243">
        <v>2</v>
      </c>
      <c r="I7" s="244">
        <v>86528</v>
      </c>
      <c r="J7" s="245">
        <v>9214</v>
      </c>
      <c r="K7" s="246">
        <v>159306</v>
      </c>
      <c r="L7" s="245">
        <v>16702</v>
      </c>
      <c r="M7" s="246">
        <v>145453</v>
      </c>
      <c r="N7" s="245">
        <v>15454</v>
      </c>
      <c r="O7" s="247">
        <f>+I7+K7+M7</f>
        <v>391287</v>
      </c>
      <c r="P7" s="248">
        <f>+J7+L7+N7</f>
        <v>41370</v>
      </c>
      <c r="Q7" s="249">
        <f>IF(O7&lt;&gt;0,P7/G7,"")</f>
        <v>394</v>
      </c>
      <c r="R7" s="250">
        <f>IF(O7&lt;&gt;0,O7/P7,"")</f>
        <v>9.458230601885424</v>
      </c>
      <c r="S7" s="246">
        <v>650111</v>
      </c>
      <c r="T7" s="251">
        <f>IF(S7&lt;&gt;0,-(S7-O7)/S7,"")</f>
        <v>-0.3981227821095167</v>
      </c>
      <c r="U7" s="246">
        <v>1327504</v>
      </c>
      <c r="V7" s="245">
        <v>145751</v>
      </c>
      <c r="W7" s="261">
        <f>U7/V7</f>
        <v>9.108026703075794</v>
      </c>
      <c r="X7" s="7"/>
    </row>
    <row r="8" spans="1:24" s="6" customFormat="1" ht="15.75" customHeight="1">
      <c r="A8" s="53">
        <v>4</v>
      </c>
      <c r="B8" s="228" t="s">
        <v>122</v>
      </c>
      <c r="C8" s="229">
        <v>39010</v>
      </c>
      <c r="D8" s="230" t="s">
        <v>146</v>
      </c>
      <c r="E8" s="84" t="s">
        <v>130</v>
      </c>
      <c r="F8" s="85">
        <v>249</v>
      </c>
      <c r="G8" s="85">
        <v>144</v>
      </c>
      <c r="H8" s="85">
        <v>6</v>
      </c>
      <c r="I8" s="231">
        <v>57096</v>
      </c>
      <c r="J8" s="99">
        <v>8753</v>
      </c>
      <c r="K8" s="232">
        <v>145796.5</v>
      </c>
      <c r="L8" s="99">
        <v>20746</v>
      </c>
      <c r="M8" s="232">
        <v>152304</v>
      </c>
      <c r="N8" s="99">
        <v>21025</v>
      </c>
      <c r="O8" s="233">
        <f>SUM(I8+K8+M8)</f>
        <v>355196.5</v>
      </c>
      <c r="P8" s="234">
        <f>SUM(J8+L8+N8)</f>
        <v>50524</v>
      </c>
      <c r="Q8" s="235">
        <f>IF(O8&lt;&gt;0,P8/G8,"")</f>
        <v>350.8611111111111</v>
      </c>
      <c r="R8" s="236">
        <f>IF(O8&lt;&gt;0,O8/P8,"")</f>
        <v>7.0302529490935</v>
      </c>
      <c r="S8" s="232">
        <v>449699</v>
      </c>
      <c r="T8" s="237">
        <f>IF(S8&lt;&gt;0,-(S8-O8)/S8,"")</f>
        <v>-0.21014611996024007</v>
      </c>
      <c r="U8" s="238">
        <v>6946383.5</v>
      </c>
      <c r="V8" s="99">
        <v>1001110</v>
      </c>
      <c r="W8" s="260">
        <f>U8/V8</f>
        <v>6.938681563464554</v>
      </c>
      <c r="X8" s="7"/>
    </row>
    <row r="9" spans="1:25" s="9" customFormat="1" ht="15.75" customHeight="1">
      <c r="A9" s="54">
        <v>5</v>
      </c>
      <c r="B9" s="212" t="s">
        <v>131</v>
      </c>
      <c r="C9" s="69">
        <v>39038</v>
      </c>
      <c r="D9" s="60" t="s">
        <v>6</v>
      </c>
      <c r="E9" s="60" t="s">
        <v>132</v>
      </c>
      <c r="F9" s="71">
        <v>109</v>
      </c>
      <c r="G9" s="71">
        <v>109</v>
      </c>
      <c r="H9" s="71">
        <v>2</v>
      </c>
      <c r="I9" s="181">
        <v>65139</v>
      </c>
      <c r="J9" s="73">
        <v>8028</v>
      </c>
      <c r="K9" s="182">
        <v>138717</v>
      </c>
      <c r="L9" s="73">
        <v>16375</v>
      </c>
      <c r="M9" s="182">
        <v>145688.5</v>
      </c>
      <c r="N9" s="73">
        <v>16918</v>
      </c>
      <c r="O9" s="183">
        <f>I9+K9+M9</f>
        <v>349544.5</v>
      </c>
      <c r="P9" s="184">
        <f>J9+L9+N9</f>
        <v>41321</v>
      </c>
      <c r="Q9" s="74">
        <f>IF(O9&lt;&gt;0,P9/G9,"")</f>
        <v>379.091743119266</v>
      </c>
      <c r="R9" s="75">
        <f>IF(O9&lt;&gt;0,O9/P9,"")</f>
        <v>8.459245904019747</v>
      </c>
      <c r="S9" s="182">
        <v>429614.5</v>
      </c>
      <c r="T9" s="179">
        <f>IF(S9&lt;&gt;0,-(S9-O9)/S9,"")</f>
        <v>-0.18637639092721497</v>
      </c>
      <c r="U9" s="185">
        <f>712634+349544.5</f>
        <v>1062178.5</v>
      </c>
      <c r="V9" s="65">
        <f>88349+41321</f>
        <v>129670</v>
      </c>
      <c r="W9" s="255">
        <f>IF(U9&lt;&gt;0,U9/V9,"")</f>
        <v>8.191397393383204</v>
      </c>
      <c r="Y9" s="8"/>
    </row>
    <row r="10" spans="1:24" s="10" customFormat="1" ht="15.75" customHeight="1">
      <c r="A10" s="54">
        <v>6</v>
      </c>
      <c r="B10" s="214" t="s">
        <v>103</v>
      </c>
      <c r="C10" s="69">
        <v>39010</v>
      </c>
      <c r="D10" s="186" t="s">
        <v>104</v>
      </c>
      <c r="E10" s="186" t="s">
        <v>105</v>
      </c>
      <c r="F10" s="187">
        <v>225</v>
      </c>
      <c r="G10" s="187">
        <v>227</v>
      </c>
      <c r="H10" s="187">
        <v>6</v>
      </c>
      <c r="I10" s="188">
        <v>52325</v>
      </c>
      <c r="J10" s="189">
        <v>8360</v>
      </c>
      <c r="K10" s="190">
        <v>129020</v>
      </c>
      <c r="L10" s="189">
        <v>19002</v>
      </c>
      <c r="M10" s="190">
        <v>140277.5</v>
      </c>
      <c r="N10" s="189">
        <v>19722</v>
      </c>
      <c r="O10" s="191">
        <f>I10+K10+M10</f>
        <v>321622.5</v>
      </c>
      <c r="P10" s="192">
        <f>J10+L10+N10</f>
        <v>47084</v>
      </c>
      <c r="Q10" s="189">
        <f>+P10/G10</f>
        <v>207.41850220264317</v>
      </c>
      <c r="R10" s="193">
        <f>+O10/P10</f>
        <v>6.83082363435562</v>
      </c>
      <c r="S10" s="190">
        <v>472837</v>
      </c>
      <c r="T10" s="179">
        <f>IF(S10&lt;&gt;0,-(S10-O10)/S10,"")</f>
        <v>-0.31980259582054704</v>
      </c>
      <c r="U10" s="190">
        <v>12597132.5</v>
      </c>
      <c r="V10" s="189">
        <v>1630845</v>
      </c>
      <c r="W10" s="257">
        <f>U10/V10</f>
        <v>7.7242978333318</v>
      </c>
      <c r="X10" s="8"/>
    </row>
    <row r="11" spans="1:24" s="10" customFormat="1" ht="15.75" customHeight="1">
      <c r="A11" s="54">
        <v>7</v>
      </c>
      <c r="B11" s="213" t="s">
        <v>149</v>
      </c>
      <c r="C11" s="59">
        <v>39045</v>
      </c>
      <c r="D11" s="174" t="s">
        <v>146</v>
      </c>
      <c r="E11" s="61" t="s">
        <v>137</v>
      </c>
      <c r="F11" s="62">
        <v>74</v>
      </c>
      <c r="G11" s="62">
        <v>74</v>
      </c>
      <c r="H11" s="62">
        <v>1</v>
      </c>
      <c r="I11" s="175">
        <v>44040.5</v>
      </c>
      <c r="J11" s="64">
        <v>5400</v>
      </c>
      <c r="K11" s="176">
        <v>101204</v>
      </c>
      <c r="L11" s="64">
        <v>11583</v>
      </c>
      <c r="M11" s="176">
        <v>117114</v>
      </c>
      <c r="N11" s="64">
        <v>13592</v>
      </c>
      <c r="O11" s="177">
        <f>I11+K11+M11</f>
        <v>262358.5</v>
      </c>
      <c r="P11" s="178">
        <f>J11+L11+N11</f>
        <v>30575</v>
      </c>
      <c r="Q11" s="74">
        <f>IF(O11&lt;&gt;0,P11/G11,"")</f>
        <v>413.1756756756757</v>
      </c>
      <c r="R11" s="75">
        <f>IF(O11&lt;&gt;0,O11/P11,"")</f>
        <v>8.580817661488144</v>
      </c>
      <c r="S11" s="176"/>
      <c r="T11" s="179">
        <f>IF(S11&lt;&gt;0,-(S11-O11)/S11,"")</f>
      </c>
      <c r="U11" s="180">
        <v>262358.5</v>
      </c>
      <c r="V11" s="65">
        <v>30575</v>
      </c>
      <c r="W11" s="256">
        <f>U11/V11</f>
        <v>8.580817661488144</v>
      </c>
      <c r="X11" s="12"/>
    </row>
    <row r="12" spans="1:24" s="10" customFormat="1" ht="15.75" customHeight="1">
      <c r="A12" s="54">
        <v>8</v>
      </c>
      <c r="B12" s="213" t="s">
        <v>110</v>
      </c>
      <c r="C12" s="69">
        <v>39031</v>
      </c>
      <c r="D12" s="61" t="s">
        <v>27</v>
      </c>
      <c r="E12" s="61" t="s">
        <v>14</v>
      </c>
      <c r="F12" s="62">
        <v>83</v>
      </c>
      <c r="G12" s="62">
        <v>83</v>
      </c>
      <c r="H12" s="62">
        <v>3</v>
      </c>
      <c r="I12" s="175">
        <v>42123</v>
      </c>
      <c r="J12" s="64">
        <v>4698</v>
      </c>
      <c r="K12" s="176">
        <v>78063</v>
      </c>
      <c r="L12" s="64">
        <v>8366</v>
      </c>
      <c r="M12" s="176">
        <v>74347</v>
      </c>
      <c r="N12" s="64">
        <v>7987</v>
      </c>
      <c r="O12" s="177">
        <f>+M12+K12+I12</f>
        <v>194533</v>
      </c>
      <c r="P12" s="178">
        <f>+N12+L12+J12</f>
        <v>21051</v>
      </c>
      <c r="Q12" s="64">
        <f>+P12/G12</f>
        <v>253.6265060240964</v>
      </c>
      <c r="R12" s="76">
        <f>+O12/P12</f>
        <v>9.241033680110208</v>
      </c>
      <c r="S12" s="176">
        <v>279185</v>
      </c>
      <c r="T12" s="179">
        <f>IF(S12&lt;&gt;0,-(S12-O12)/S12,"")</f>
        <v>-0.30321113240324515</v>
      </c>
      <c r="U12" s="176">
        <v>1275110</v>
      </c>
      <c r="V12" s="64">
        <v>141694</v>
      </c>
      <c r="W12" s="258">
        <f>+U12/V12</f>
        <v>8.999040185187798</v>
      </c>
      <c r="X12" s="8"/>
    </row>
    <row r="13" spans="1:24" s="10" customFormat="1" ht="15.75" customHeight="1">
      <c r="A13" s="54">
        <v>9</v>
      </c>
      <c r="B13" s="212" t="s">
        <v>107</v>
      </c>
      <c r="C13" s="69">
        <v>39024</v>
      </c>
      <c r="D13" s="70" t="s">
        <v>25</v>
      </c>
      <c r="E13" s="60" t="s">
        <v>14</v>
      </c>
      <c r="F13" s="71">
        <v>103</v>
      </c>
      <c r="G13" s="71">
        <v>89</v>
      </c>
      <c r="H13" s="71">
        <v>4</v>
      </c>
      <c r="I13" s="181">
        <v>41962</v>
      </c>
      <c r="J13" s="73">
        <v>6320</v>
      </c>
      <c r="K13" s="182">
        <v>75667</v>
      </c>
      <c r="L13" s="73">
        <v>10548</v>
      </c>
      <c r="M13" s="182">
        <v>74383</v>
      </c>
      <c r="N13" s="73">
        <v>10167</v>
      </c>
      <c r="O13" s="183">
        <f>+I13+K13+M13</f>
        <v>192012</v>
      </c>
      <c r="P13" s="184">
        <f>+J13+L13+N13</f>
        <v>27035</v>
      </c>
      <c r="Q13" s="74">
        <f>IF(O13&lt;&gt;0,P13/G13,"")</f>
        <v>303.76404494382024</v>
      </c>
      <c r="R13" s="75">
        <f>IF(O13&lt;&gt;0,O13/P13,"")</f>
        <v>7.1023488071019045</v>
      </c>
      <c r="S13" s="182">
        <v>362454</v>
      </c>
      <c r="T13" s="179">
        <f>IF(S13&lt;&gt;0,-(S13-O13)/S13,"")</f>
        <v>-0.4702444999917231</v>
      </c>
      <c r="U13" s="182">
        <v>3218678</v>
      </c>
      <c r="V13" s="73">
        <v>423617</v>
      </c>
      <c r="W13" s="255">
        <f>U13/V13</f>
        <v>7.598085062686342</v>
      </c>
      <c r="X13" s="8"/>
    </row>
    <row r="14" spans="1:24" s="10" customFormat="1" ht="15.75" customHeight="1">
      <c r="A14" s="54">
        <v>10</v>
      </c>
      <c r="B14" s="213" t="s">
        <v>123</v>
      </c>
      <c r="C14" s="59">
        <v>39024</v>
      </c>
      <c r="D14" s="174" t="s">
        <v>146</v>
      </c>
      <c r="E14" s="61" t="s">
        <v>124</v>
      </c>
      <c r="F14" s="62">
        <v>77</v>
      </c>
      <c r="G14" s="62">
        <v>73</v>
      </c>
      <c r="H14" s="62">
        <v>4</v>
      </c>
      <c r="I14" s="175">
        <v>17889.5</v>
      </c>
      <c r="J14" s="64">
        <v>2967</v>
      </c>
      <c r="K14" s="176">
        <v>33650.5</v>
      </c>
      <c r="L14" s="64">
        <v>5361</v>
      </c>
      <c r="M14" s="176">
        <v>33336</v>
      </c>
      <c r="N14" s="64">
        <v>5285</v>
      </c>
      <c r="O14" s="177">
        <f>SUM(I14+K14+M14)</f>
        <v>84876</v>
      </c>
      <c r="P14" s="178">
        <f>SUM(J14+L14+N14)</f>
        <v>13613</v>
      </c>
      <c r="Q14" s="74">
        <f>IF(O14&lt;&gt;0,P14/G14,"")</f>
        <v>186.4794520547945</v>
      </c>
      <c r="R14" s="75">
        <f>IF(O14&lt;&gt;0,O14/P14,"")</f>
        <v>6.234922500550944</v>
      </c>
      <c r="S14" s="176">
        <v>159275.5</v>
      </c>
      <c r="T14" s="179">
        <f>IF(S14&lt;&gt;0,-(S14-O14)/S14,"")</f>
        <v>-0.46711201660016766</v>
      </c>
      <c r="U14" s="180">
        <v>1255697</v>
      </c>
      <c r="V14" s="65">
        <v>172220</v>
      </c>
      <c r="W14" s="256">
        <f>U14/V14</f>
        <v>7.291237951457438</v>
      </c>
      <c r="X14" s="8"/>
    </row>
    <row r="15" spans="1:24" s="10" customFormat="1" ht="15.75" customHeight="1">
      <c r="A15" s="54">
        <v>11</v>
      </c>
      <c r="B15" s="213" t="s">
        <v>150</v>
      </c>
      <c r="C15" s="59">
        <v>39031</v>
      </c>
      <c r="D15" s="174" t="s">
        <v>146</v>
      </c>
      <c r="E15" s="61" t="s">
        <v>41</v>
      </c>
      <c r="F15" s="62">
        <v>50</v>
      </c>
      <c r="G15" s="62">
        <v>50</v>
      </c>
      <c r="H15" s="62">
        <v>3</v>
      </c>
      <c r="I15" s="175">
        <v>16467.5</v>
      </c>
      <c r="J15" s="64">
        <v>1582</v>
      </c>
      <c r="K15" s="176">
        <v>32654</v>
      </c>
      <c r="L15" s="64">
        <v>3021</v>
      </c>
      <c r="M15" s="176">
        <v>30326.5</v>
      </c>
      <c r="N15" s="64">
        <v>2775</v>
      </c>
      <c r="O15" s="177">
        <f>I15+K15+M15</f>
        <v>79448</v>
      </c>
      <c r="P15" s="178">
        <f>J15+L15+N15</f>
        <v>7378</v>
      </c>
      <c r="Q15" s="74">
        <f>IF(O15&lt;&gt;0,P15/G15,"")</f>
        <v>147.56</v>
      </c>
      <c r="R15" s="75">
        <f>IF(O15&lt;&gt;0,O15/P15,"")</f>
        <v>10.7682298725942</v>
      </c>
      <c r="S15" s="176">
        <v>117791</v>
      </c>
      <c r="T15" s="179">
        <f>IF(S15&lt;&gt;0,-(S15-O15)/S15,"")</f>
        <v>-0.32551722966949936</v>
      </c>
      <c r="U15" s="180">
        <v>531277.5</v>
      </c>
      <c r="V15" s="65">
        <v>56600</v>
      </c>
      <c r="W15" s="256">
        <f>U15/V15</f>
        <v>9.386528268551237</v>
      </c>
      <c r="X15" s="8"/>
    </row>
    <row r="16" spans="1:24" s="10" customFormat="1" ht="15.75" customHeight="1">
      <c r="A16" s="54">
        <v>12</v>
      </c>
      <c r="B16" s="213" t="s">
        <v>101</v>
      </c>
      <c r="C16" s="69">
        <v>39010</v>
      </c>
      <c r="D16" s="61" t="s">
        <v>27</v>
      </c>
      <c r="E16" s="61" t="s">
        <v>82</v>
      </c>
      <c r="F16" s="62">
        <v>106</v>
      </c>
      <c r="G16" s="62">
        <v>42</v>
      </c>
      <c r="H16" s="62">
        <v>6</v>
      </c>
      <c r="I16" s="175">
        <v>4409</v>
      </c>
      <c r="J16" s="64">
        <v>697</v>
      </c>
      <c r="K16" s="176">
        <v>9750</v>
      </c>
      <c r="L16" s="64">
        <v>1477</v>
      </c>
      <c r="M16" s="176">
        <v>11826</v>
      </c>
      <c r="N16" s="64">
        <v>1686</v>
      </c>
      <c r="O16" s="177">
        <f>+M16+K16+I16</f>
        <v>25985</v>
      </c>
      <c r="P16" s="178">
        <f>+N16+L16+J16</f>
        <v>3860</v>
      </c>
      <c r="Q16" s="64">
        <f>+P16/G16</f>
        <v>91.9047619047619</v>
      </c>
      <c r="R16" s="76">
        <f>+O16/P16</f>
        <v>6.731865284974093</v>
      </c>
      <c r="S16" s="176">
        <v>20389</v>
      </c>
      <c r="T16" s="179">
        <f>IF(S16&lt;&gt;0,-(S16-O16)/S16,"")</f>
        <v>0.2744617195546618</v>
      </c>
      <c r="U16" s="176">
        <v>1189954</v>
      </c>
      <c r="V16" s="64">
        <v>154074</v>
      </c>
      <c r="W16" s="258">
        <f>+U16/V16</f>
        <v>7.723262847722523</v>
      </c>
      <c r="X16" s="8"/>
    </row>
    <row r="17" spans="1:24" s="10" customFormat="1" ht="15.75" customHeight="1">
      <c r="A17" s="54">
        <v>13</v>
      </c>
      <c r="B17" s="213" t="s">
        <v>133</v>
      </c>
      <c r="C17" s="59">
        <v>39038</v>
      </c>
      <c r="D17" s="174" t="s">
        <v>146</v>
      </c>
      <c r="E17" s="61" t="s">
        <v>134</v>
      </c>
      <c r="F17" s="62">
        <v>40</v>
      </c>
      <c r="G17" s="62">
        <v>39</v>
      </c>
      <c r="H17" s="62">
        <v>2</v>
      </c>
      <c r="I17" s="175">
        <v>4927</v>
      </c>
      <c r="J17" s="64">
        <v>619</v>
      </c>
      <c r="K17" s="176">
        <v>8277.5</v>
      </c>
      <c r="L17" s="64">
        <v>992</v>
      </c>
      <c r="M17" s="176">
        <v>9395</v>
      </c>
      <c r="N17" s="64">
        <v>1127</v>
      </c>
      <c r="O17" s="177">
        <f>I17+K17+M17</f>
        <v>22599.5</v>
      </c>
      <c r="P17" s="178">
        <f>J17+L17+N17</f>
        <v>2738</v>
      </c>
      <c r="Q17" s="74">
        <f>IF(O17&lt;&gt;0,P17/G17,"")</f>
        <v>70.2051282051282</v>
      </c>
      <c r="R17" s="75">
        <f>IF(O17&lt;&gt;0,O17/P17,"")</f>
        <v>8.254017531044559</v>
      </c>
      <c r="S17" s="176">
        <v>51865</v>
      </c>
      <c r="T17" s="179">
        <f>IF(S17&lt;&gt;0,-(S17-O17)/S17,"")</f>
        <v>-0.5642629904559915</v>
      </c>
      <c r="U17" s="180">
        <v>108023</v>
      </c>
      <c r="V17" s="65">
        <v>13580</v>
      </c>
      <c r="W17" s="256">
        <f>U17/V17</f>
        <v>7.954565537555228</v>
      </c>
      <c r="X17" s="8"/>
    </row>
    <row r="18" spans="1:24" s="10" customFormat="1" ht="15.75" customHeight="1">
      <c r="A18" s="54">
        <v>14</v>
      </c>
      <c r="B18" s="213" t="s">
        <v>135</v>
      </c>
      <c r="C18" s="69">
        <v>39038</v>
      </c>
      <c r="D18" s="61" t="s">
        <v>27</v>
      </c>
      <c r="E18" s="61" t="s">
        <v>14</v>
      </c>
      <c r="F18" s="62">
        <v>40</v>
      </c>
      <c r="G18" s="62">
        <v>38</v>
      </c>
      <c r="H18" s="62">
        <v>2</v>
      </c>
      <c r="I18" s="175">
        <v>4458</v>
      </c>
      <c r="J18" s="64">
        <v>509</v>
      </c>
      <c r="K18" s="176">
        <v>7971</v>
      </c>
      <c r="L18" s="64">
        <v>868</v>
      </c>
      <c r="M18" s="176">
        <v>9233</v>
      </c>
      <c r="N18" s="64">
        <v>1035</v>
      </c>
      <c r="O18" s="177">
        <f>+M18+K18+I18</f>
        <v>21662</v>
      </c>
      <c r="P18" s="178">
        <f>+N18+L18+J18</f>
        <v>2412</v>
      </c>
      <c r="Q18" s="64">
        <f>+P18/G18</f>
        <v>63.473684210526315</v>
      </c>
      <c r="R18" s="76">
        <f>+O18/P18</f>
        <v>8.980928689883914</v>
      </c>
      <c r="S18" s="176">
        <v>42147</v>
      </c>
      <c r="T18" s="179">
        <f>IF(S18&lt;&gt;0,-(S18-O18)/S18,"")</f>
        <v>-0.48603696585759365</v>
      </c>
      <c r="U18" s="176">
        <v>88910</v>
      </c>
      <c r="V18" s="64">
        <v>10267</v>
      </c>
      <c r="W18" s="258">
        <f>+U18/V18</f>
        <v>8.659783773254116</v>
      </c>
      <c r="X18" s="8"/>
    </row>
    <row r="19" spans="1:24" s="10" customFormat="1" ht="15.75" customHeight="1">
      <c r="A19" s="54">
        <v>15</v>
      </c>
      <c r="B19" s="214" t="s">
        <v>108</v>
      </c>
      <c r="C19" s="121">
        <v>39024</v>
      </c>
      <c r="D19" s="186" t="s">
        <v>28</v>
      </c>
      <c r="E19" s="186" t="s">
        <v>7</v>
      </c>
      <c r="F19" s="187">
        <v>21</v>
      </c>
      <c r="G19" s="187">
        <v>19</v>
      </c>
      <c r="H19" s="187">
        <v>4</v>
      </c>
      <c r="I19" s="188">
        <v>4632</v>
      </c>
      <c r="J19" s="189">
        <v>749</v>
      </c>
      <c r="K19" s="190">
        <v>7854</v>
      </c>
      <c r="L19" s="189">
        <v>1064</v>
      </c>
      <c r="M19" s="190">
        <v>8615</v>
      </c>
      <c r="N19" s="189">
        <v>1093</v>
      </c>
      <c r="O19" s="191">
        <f>M19+K19+I19</f>
        <v>21101</v>
      </c>
      <c r="P19" s="192">
        <f>J19+L19+N19</f>
        <v>2906</v>
      </c>
      <c r="Q19" s="189">
        <f>P19/G19</f>
        <v>152.94736842105263</v>
      </c>
      <c r="R19" s="193">
        <f>O19/P19</f>
        <v>7.261183757742602</v>
      </c>
      <c r="S19" s="190">
        <v>31308</v>
      </c>
      <c r="T19" s="179">
        <f>IF(S19&lt;&gt;0,-(S19-O19)/S19,"")</f>
        <v>-0.3260189089050722</v>
      </c>
      <c r="U19" s="190">
        <v>389734</v>
      </c>
      <c r="V19" s="189">
        <v>43240</v>
      </c>
      <c r="W19" s="257">
        <f>U19/V19</f>
        <v>9.013274745605921</v>
      </c>
      <c r="X19" s="8"/>
    </row>
    <row r="20" spans="1:24" s="10" customFormat="1" ht="15.75" customHeight="1">
      <c r="A20" s="54">
        <v>16</v>
      </c>
      <c r="B20" s="214" t="s">
        <v>141</v>
      </c>
      <c r="C20" s="69">
        <v>39024</v>
      </c>
      <c r="D20" s="82" t="s">
        <v>17</v>
      </c>
      <c r="E20" s="82" t="s">
        <v>109</v>
      </c>
      <c r="F20" s="83">
        <v>23</v>
      </c>
      <c r="G20" s="83">
        <v>23</v>
      </c>
      <c r="H20" s="83">
        <v>4</v>
      </c>
      <c r="I20" s="181">
        <v>2918</v>
      </c>
      <c r="J20" s="73">
        <v>532</v>
      </c>
      <c r="K20" s="182">
        <v>4766</v>
      </c>
      <c r="L20" s="73">
        <v>848</v>
      </c>
      <c r="M20" s="182">
        <v>4586</v>
      </c>
      <c r="N20" s="73">
        <v>804</v>
      </c>
      <c r="O20" s="183">
        <f>+I20+K20+M20</f>
        <v>12270</v>
      </c>
      <c r="P20" s="184">
        <f>+J20+L20+N20</f>
        <v>2184</v>
      </c>
      <c r="Q20" s="64">
        <f>+P20/G20</f>
        <v>94.95652173913044</v>
      </c>
      <c r="R20" s="76">
        <f>+O20/P20</f>
        <v>5.618131868131868</v>
      </c>
      <c r="S20" s="182">
        <v>9425</v>
      </c>
      <c r="T20" s="179">
        <f>IF(S20&lt;&gt;0,-(S20-O20)/S20,"")</f>
        <v>0.30185676392572947</v>
      </c>
      <c r="U20" s="182">
        <v>266770</v>
      </c>
      <c r="V20" s="73">
        <v>28585</v>
      </c>
      <c r="W20" s="255">
        <f>U20/V20</f>
        <v>9.33251705439916</v>
      </c>
      <c r="X20" s="8"/>
    </row>
    <row r="21" spans="1:24" s="10" customFormat="1" ht="15.75" customHeight="1">
      <c r="A21" s="54">
        <v>17</v>
      </c>
      <c r="B21" s="213" t="s">
        <v>127</v>
      </c>
      <c r="C21" s="59">
        <v>39017</v>
      </c>
      <c r="D21" s="174" t="s">
        <v>146</v>
      </c>
      <c r="E21" s="61" t="s">
        <v>128</v>
      </c>
      <c r="F21" s="62">
        <v>60</v>
      </c>
      <c r="G21" s="62">
        <v>35</v>
      </c>
      <c r="H21" s="62">
        <v>5</v>
      </c>
      <c r="I21" s="175">
        <v>2451.5</v>
      </c>
      <c r="J21" s="64">
        <v>470</v>
      </c>
      <c r="K21" s="176">
        <v>4949</v>
      </c>
      <c r="L21" s="64">
        <v>917</v>
      </c>
      <c r="M21" s="176">
        <v>3990.5</v>
      </c>
      <c r="N21" s="64">
        <v>770</v>
      </c>
      <c r="O21" s="177">
        <f>I21+K21+M21</f>
        <v>11391</v>
      </c>
      <c r="P21" s="178">
        <f>J21+L21+N21</f>
        <v>2157</v>
      </c>
      <c r="Q21" s="74">
        <f>IF(O21&lt;&gt;0,P21/G21,"")</f>
        <v>61.628571428571426</v>
      </c>
      <c r="R21" s="75">
        <f>IF(O21&lt;&gt;0,O21/P21,"")</f>
        <v>5.280945757997219</v>
      </c>
      <c r="S21" s="176">
        <v>11299.5</v>
      </c>
      <c r="T21" s="179">
        <f>IF(S21&lt;&gt;0,-(S21-O21)/S21,"")</f>
        <v>0.00809770343820523</v>
      </c>
      <c r="U21" s="180">
        <v>468083.5</v>
      </c>
      <c r="V21" s="65">
        <v>58752</v>
      </c>
      <c r="W21" s="256">
        <f>U21/V21</f>
        <v>7.967107502723311</v>
      </c>
      <c r="X21" s="8"/>
    </row>
    <row r="22" spans="1:24" s="10" customFormat="1" ht="15.75" customHeight="1">
      <c r="A22" s="54">
        <v>18</v>
      </c>
      <c r="B22" s="215" t="s">
        <v>136</v>
      </c>
      <c r="C22" s="59">
        <v>39007</v>
      </c>
      <c r="D22" s="78" t="s">
        <v>48</v>
      </c>
      <c r="E22" s="78" t="s">
        <v>5</v>
      </c>
      <c r="F22" s="79">
        <v>25</v>
      </c>
      <c r="G22" s="79">
        <v>25</v>
      </c>
      <c r="H22" s="79">
        <v>2</v>
      </c>
      <c r="I22" s="175">
        <v>1630.5</v>
      </c>
      <c r="J22" s="64">
        <v>259</v>
      </c>
      <c r="K22" s="176">
        <v>3486.5</v>
      </c>
      <c r="L22" s="64">
        <v>522</v>
      </c>
      <c r="M22" s="176">
        <v>3530.5</v>
      </c>
      <c r="N22" s="64">
        <v>508</v>
      </c>
      <c r="O22" s="177">
        <f>SUM(I22+K22+M22)</f>
        <v>8647.5</v>
      </c>
      <c r="P22" s="178">
        <f>SUM(J22+L22+N22)</f>
        <v>1289</v>
      </c>
      <c r="Q22" s="64">
        <f>+P22/G22</f>
        <v>51.56</v>
      </c>
      <c r="R22" s="76">
        <f>+O22/P22</f>
        <v>6.708688906128782</v>
      </c>
      <c r="S22" s="176">
        <v>24221</v>
      </c>
      <c r="T22" s="179">
        <f>IF(S22&lt;&gt;0,-(S22-O22)/S22,"")</f>
        <v>-0.6429751042483796</v>
      </c>
      <c r="U22" s="176">
        <v>45937.5</v>
      </c>
      <c r="V22" s="64">
        <v>5841</v>
      </c>
      <c r="W22" s="256">
        <f>U22/V22</f>
        <v>7.864663585002568</v>
      </c>
      <c r="X22" s="8"/>
    </row>
    <row r="23" spans="1:24" s="10" customFormat="1" ht="15.75" customHeight="1">
      <c r="A23" s="54">
        <v>19</v>
      </c>
      <c r="B23" s="213" t="s">
        <v>106</v>
      </c>
      <c r="C23" s="69">
        <v>39017</v>
      </c>
      <c r="D23" s="61" t="s">
        <v>27</v>
      </c>
      <c r="E23" s="61" t="s">
        <v>42</v>
      </c>
      <c r="F23" s="62">
        <v>75</v>
      </c>
      <c r="G23" s="62">
        <v>20</v>
      </c>
      <c r="H23" s="62">
        <v>5</v>
      </c>
      <c r="I23" s="175">
        <v>1786</v>
      </c>
      <c r="J23" s="64">
        <v>463</v>
      </c>
      <c r="K23" s="176">
        <v>2625</v>
      </c>
      <c r="L23" s="64">
        <v>507</v>
      </c>
      <c r="M23" s="176">
        <v>2529</v>
      </c>
      <c r="N23" s="64">
        <v>475</v>
      </c>
      <c r="O23" s="177">
        <f>+M23+K23+I23</f>
        <v>6940</v>
      </c>
      <c r="P23" s="178">
        <f>+N23+L23+J23</f>
        <v>1445</v>
      </c>
      <c r="Q23" s="64">
        <f>+P23/G23</f>
        <v>72.25</v>
      </c>
      <c r="R23" s="76">
        <f>+O23/P23</f>
        <v>4.802768166089965</v>
      </c>
      <c r="S23" s="176">
        <v>10697</v>
      </c>
      <c r="T23" s="179">
        <f>IF(S23&lt;&gt;0,-(S23-O23)/S23,"")</f>
        <v>-0.3512199682153875</v>
      </c>
      <c r="U23" s="176">
        <v>773044</v>
      </c>
      <c r="V23" s="64">
        <v>85588</v>
      </c>
      <c r="W23" s="258">
        <f>+U23/V23</f>
        <v>9.032154040286022</v>
      </c>
      <c r="X23" s="8"/>
    </row>
    <row r="24" spans="1:24" s="10" customFormat="1" ht="15.75" customHeight="1">
      <c r="A24" s="54">
        <v>20</v>
      </c>
      <c r="B24" s="212" t="s">
        <v>102</v>
      </c>
      <c r="C24" s="69">
        <v>39010</v>
      </c>
      <c r="D24" s="70" t="s">
        <v>25</v>
      </c>
      <c r="E24" s="60" t="s">
        <v>14</v>
      </c>
      <c r="F24" s="71">
        <v>95</v>
      </c>
      <c r="G24" s="71">
        <v>15</v>
      </c>
      <c r="H24" s="71">
        <v>6</v>
      </c>
      <c r="I24" s="181">
        <v>1426</v>
      </c>
      <c r="J24" s="73">
        <v>303</v>
      </c>
      <c r="K24" s="182">
        <v>2982</v>
      </c>
      <c r="L24" s="73">
        <v>617</v>
      </c>
      <c r="M24" s="182">
        <v>2493</v>
      </c>
      <c r="N24" s="73">
        <v>495</v>
      </c>
      <c r="O24" s="183">
        <f>+I24+K24+M24</f>
        <v>6901</v>
      </c>
      <c r="P24" s="184">
        <f>+J24+L24+N24</f>
        <v>1415</v>
      </c>
      <c r="Q24" s="74">
        <f>IF(O24&lt;&gt;0,P24/G24,"")</f>
        <v>94.33333333333333</v>
      </c>
      <c r="R24" s="75">
        <f>IF(O24&lt;&gt;0,O24/P24,"")</f>
        <v>4.8770318021201415</v>
      </c>
      <c r="S24" s="182">
        <v>13571</v>
      </c>
      <c r="T24" s="179">
        <f>IF(S24&lt;&gt;0,-(S24-O24)/S24,"")</f>
        <v>-0.4914892049222607</v>
      </c>
      <c r="U24" s="182">
        <v>1083019</v>
      </c>
      <c r="V24" s="73">
        <v>148252</v>
      </c>
      <c r="W24" s="255">
        <f>U24/V24</f>
        <v>7.305257264657475</v>
      </c>
      <c r="X24" s="8"/>
    </row>
    <row r="25" spans="1:25" s="10" customFormat="1" ht="15.75" customHeight="1">
      <c r="A25" s="54">
        <v>21</v>
      </c>
      <c r="B25" s="213" t="s">
        <v>125</v>
      </c>
      <c r="C25" s="59">
        <v>39031</v>
      </c>
      <c r="D25" s="174" t="s">
        <v>146</v>
      </c>
      <c r="E25" s="61" t="s">
        <v>137</v>
      </c>
      <c r="F25" s="62">
        <v>18</v>
      </c>
      <c r="G25" s="62">
        <v>12</v>
      </c>
      <c r="H25" s="62">
        <v>3</v>
      </c>
      <c r="I25" s="175">
        <v>821</v>
      </c>
      <c r="J25" s="64">
        <v>163</v>
      </c>
      <c r="K25" s="176">
        <v>1915</v>
      </c>
      <c r="L25" s="64">
        <v>360</v>
      </c>
      <c r="M25" s="176">
        <v>2002.5</v>
      </c>
      <c r="N25" s="64">
        <v>366</v>
      </c>
      <c r="O25" s="177">
        <f>SUM(I25+K25+M25)</f>
        <v>4738.5</v>
      </c>
      <c r="P25" s="178">
        <f>SUM(J25+L25+N25)</f>
        <v>889</v>
      </c>
      <c r="Q25" s="74">
        <f>IF(O25&lt;&gt;0,P25/G25,"")</f>
        <v>74.08333333333333</v>
      </c>
      <c r="R25" s="75">
        <f>IF(O25&lt;&gt;0,O25/P25,"")</f>
        <v>5.330146231721035</v>
      </c>
      <c r="S25" s="176">
        <v>14476</v>
      </c>
      <c r="T25" s="179">
        <f>IF(S25&lt;&gt;0,-(S25-O25)/S25,"")</f>
        <v>-0.6726651008565903</v>
      </c>
      <c r="U25" s="180">
        <v>60413.5</v>
      </c>
      <c r="V25" s="65">
        <v>7875</v>
      </c>
      <c r="W25" s="256">
        <f>U25/V25</f>
        <v>7.671555555555556</v>
      </c>
      <c r="X25" s="8"/>
      <c r="Y25" s="8"/>
    </row>
    <row r="26" spans="1:25" s="10" customFormat="1" ht="15.75" customHeight="1">
      <c r="A26" s="54">
        <v>22</v>
      </c>
      <c r="B26" s="213" t="s">
        <v>1</v>
      </c>
      <c r="C26" s="69">
        <v>38975</v>
      </c>
      <c r="D26" s="61" t="s">
        <v>27</v>
      </c>
      <c r="E26" s="61" t="s">
        <v>42</v>
      </c>
      <c r="F26" s="62">
        <v>125</v>
      </c>
      <c r="G26" s="62">
        <v>12</v>
      </c>
      <c r="H26" s="62">
        <v>11</v>
      </c>
      <c r="I26" s="175">
        <v>579</v>
      </c>
      <c r="J26" s="64">
        <v>113</v>
      </c>
      <c r="K26" s="176">
        <v>1708</v>
      </c>
      <c r="L26" s="64">
        <v>258</v>
      </c>
      <c r="M26" s="176">
        <v>1949</v>
      </c>
      <c r="N26" s="64">
        <v>299</v>
      </c>
      <c r="O26" s="177">
        <f>+M26+K26+I26</f>
        <v>4236</v>
      </c>
      <c r="P26" s="178">
        <f>+N26+L26+J26</f>
        <v>670</v>
      </c>
      <c r="Q26" s="64">
        <f>+P26/G26</f>
        <v>55.833333333333336</v>
      </c>
      <c r="R26" s="76">
        <f>+O26/P26</f>
        <v>6.322388059701493</v>
      </c>
      <c r="S26" s="176">
        <v>3640</v>
      </c>
      <c r="T26" s="179">
        <f>IF(S26&lt;&gt;0,-(S26-O26)/S26,"")</f>
        <v>0.16373626373626374</v>
      </c>
      <c r="U26" s="176">
        <v>2343972</v>
      </c>
      <c r="V26" s="64">
        <v>323009</v>
      </c>
      <c r="W26" s="258">
        <f>+U26/V26</f>
        <v>7.256677058533973</v>
      </c>
      <c r="X26" s="8"/>
      <c r="Y26" s="8"/>
    </row>
    <row r="27" spans="1:25" s="10" customFormat="1" ht="15.75" customHeight="1">
      <c r="A27" s="54">
        <v>23</v>
      </c>
      <c r="B27" s="214" t="s">
        <v>139</v>
      </c>
      <c r="C27" s="69">
        <v>39038</v>
      </c>
      <c r="D27" s="186" t="s">
        <v>104</v>
      </c>
      <c r="E27" s="186" t="s">
        <v>140</v>
      </c>
      <c r="F27" s="187">
        <v>45</v>
      </c>
      <c r="G27" s="187">
        <v>32</v>
      </c>
      <c r="H27" s="187">
        <v>2</v>
      </c>
      <c r="I27" s="188">
        <v>948</v>
      </c>
      <c r="J27" s="189">
        <v>154</v>
      </c>
      <c r="K27" s="190">
        <v>1232</v>
      </c>
      <c r="L27" s="189">
        <v>179</v>
      </c>
      <c r="M27" s="190">
        <v>1299.5</v>
      </c>
      <c r="N27" s="189">
        <v>190</v>
      </c>
      <c r="O27" s="191">
        <f>I27+K27+M27</f>
        <v>3479.5</v>
      </c>
      <c r="P27" s="192">
        <f>J27+L27+N27</f>
        <v>523</v>
      </c>
      <c r="Q27" s="189">
        <f>+P27/G27</f>
        <v>16.34375</v>
      </c>
      <c r="R27" s="193">
        <f>+O27/P27</f>
        <v>6.6529636711281075</v>
      </c>
      <c r="S27" s="190">
        <v>12226</v>
      </c>
      <c r="T27" s="179">
        <f>IF(S27&lt;&gt;0,-(S27-O27)/S27,"")</f>
        <v>-0.7154016031408473</v>
      </c>
      <c r="U27" s="190">
        <v>22681.5</v>
      </c>
      <c r="V27" s="189">
        <v>2944</v>
      </c>
      <c r="W27" s="257">
        <f>U27/V27</f>
        <v>7.704313858695652</v>
      </c>
      <c r="X27" s="8"/>
      <c r="Y27" s="8"/>
    </row>
    <row r="28" spans="1:25" s="10" customFormat="1" ht="15.75" customHeight="1">
      <c r="A28" s="54">
        <v>24</v>
      </c>
      <c r="B28" s="213" t="s">
        <v>119</v>
      </c>
      <c r="C28" s="59">
        <v>38982</v>
      </c>
      <c r="D28" s="174" t="s">
        <v>146</v>
      </c>
      <c r="E28" s="61" t="s">
        <v>120</v>
      </c>
      <c r="F28" s="62">
        <v>22</v>
      </c>
      <c r="G28" s="62">
        <v>9</v>
      </c>
      <c r="H28" s="62">
        <v>6</v>
      </c>
      <c r="I28" s="175">
        <v>756.5</v>
      </c>
      <c r="J28" s="64">
        <v>147</v>
      </c>
      <c r="K28" s="176">
        <v>1315.5</v>
      </c>
      <c r="L28" s="64">
        <v>240</v>
      </c>
      <c r="M28" s="176">
        <v>1261.5</v>
      </c>
      <c r="N28" s="64">
        <v>214</v>
      </c>
      <c r="O28" s="177">
        <f>I28+K28+M28</f>
        <v>3333.5</v>
      </c>
      <c r="P28" s="178">
        <f>J28+L28+N28</f>
        <v>601</v>
      </c>
      <c r="Q28" s="74">
        <f>IF(O28&lt;&gt;0,P28/G28,"")</f>
        <v>66.77777777777777</v>
      </c>
      <c r="R28" s="75">
        <f>IF(O28&lt;&gt;0,O28/P28,"")</f>
        <v>5.546589018302829</v>
      </c>
      <c r="S28" s="176">
        <v>3947.5</v>
      </c>
      <c r="T28" s="179">
        <f>IF(S28&lt;&gt;0,-(S28-O28)/S28,"")</f>
        <v>-0.15554148195060163</v>
      </c>
      <c r="U28" s="176">
        <v>232979.5</v>
      </c>
      <c r="V28" s="64">
        <v>28085</v>
      </c>
      <c r="W28" s="256">
        <f>U28/V28</f>
        <v>8.295513619369771</v>
      </c>
      <c r="X28" s="8"/>
      <c r="Y28" s="8"/>
    </row>
    <row r="29" spans="1:25" s="10" customFormat="1" ht="15.75" customHeight="1">
      <c r="A29" s="54">
        <v>25</v>
      </c>
      <c r="B29" s="213" t="s">
        <v>138</v>
      </c>
      <c r="C29" s="59">
        <v>39038</v>
      </c>
      <c r="D29" s="174" t="s">
        <v>52</v>
      </c>
      <c r="E29" s="174" t="s">
        <v>52</v>
      </c>
      <c r="F29" s="62">
        <v>10</v>
      </c>
      <c r="G29" s="62">
        <v>10</v>
      </c>
      <c r="H29" s="62">
        <v>2</v>
      </c>
      <c r="I29" s="175">
        <v>702</v>
      </c>
      <c r="J29" s="64">
        <v>71</v>
      </c>
      <c r="K29" s="176">
        <v>1044.5</v>
      </c>
      <c r="L29" s="64">
        <v>96</v>
      </c>
      <c r="M29" s="176">
        <v>1447.5</v>
      </c>
      <c r="N29" s="64">
        <v>135</v>
      </c>
      <c r="O29" s="177">
        <f>I29+K29+M29</f>
        <v>3194</v>
      </c>
      <c r="P29" s="178">
        <f>J29+L29+N29</f>
        <v>302</v>
      </c>
      <c r="Q29" s="74">
        <f>IF(O29&lt;&gt;0,P29/G29,"")</f>
        <v>30.2</v>
      </c>
      <c r="R29" s="75">
        <f>IF(O29&lt;&gt;0,O29/P29,"")</f>
        <v>10.57615894039735</v>
      </c>
      <c r="S29" s="176">
        <v>14242</v>
      </c>
      <c r="T29" s="179">
        <f>IF(S29&lt;&gt;0,-(S29-O29)/S29,"")</f>
        <v>-0.7757337452604971</v>
      </c>
      <c r="U29" s="180">
        <v>23237</v>
      </c>
      <c r="V29" s="65">
        <v>2304</v>
      </c>
      <c r="W29" s="256">
        <f>U29/V29</f>
        <v>10.085503472222221</v>
      </c>
      <c r="X29" s="8"/>
      <c r="Y29" s="8"/>
    </row>
    <row r="30" spans="1:25" s="10" customFormat="1" ht="15.75" customHeight="1">
      <c r="A30" s="54">
        <v>26</v>
      </c>
      <c r="B30" s="213" t="s">
        <v>151</v>
      </c>
      <c r="C30" s="59">
        <v>39045</v>
      </c>
      <c r="D30" s="194" t="s">
        <v>70</v>
      </c>
      <c r="E30" s="61" t="s">
        <v>152</v>
      </c>
      <c r="F30" s="62">
        <v>4</v>
      </c>
      <c r="G30" s="62">
        <v>4</v>
      </c>
      <c r="H30" s="62">
        <v>1</v>
      </c>
      <c r="I30" s="195">
        <v>561.5</v>
      </c>
      <c r="J30" s="65">
        <v>64</v>
      </c>
      <c r="K30" s="180">
        <v>1076.5</v>
      </c>
      <c r="L30" s="65">
        <v>101</v>
      </c>
      <c r="M30" s="180">
        <v>1526.5</v>
      </c>
      <c r="N30" s="65">
        <v>144</v>
      </c>
      <c r="O30" s="196">
        <f>SUM(I30,K30,M30)</f>
        <v>3164.5</v>
      </c>
      <c r="P30" s="197">
        <f>SUM(J30,L30,N30)</f>
        <v>309</v>
      </c>
      <c r="Q30" s="65">
        <f>P30/G30</f>
        <v>77.25</v>
      </c>
      <c r="R30" s="66">
        <f>O30/P30</f>
        <v>10.241100323624595</v>
      </c>
      <c r="S30" s="180"/>
      <c r="T30" s="179">
        <f>IF(S30&lt;&gt;0,-(S30-O30)/S30,"")</f>
      </c>
      <c r="U30" s="180">
        <v>3164.5</v>
      </c>
      <c r="V30" s="65">
        <v>309</v>
      </c>
      <c r="W30" s="256">
        <f>U30/V30</f>
        <v>10.241100323624595</v>
      </c>
      <c r="X30" s="8"/>
      <c r="Y30" s="8"/>
    </row>
    <row r="31" spans="1:25" s="10" customFormat="1" ht="15.75" customHeight="1">
      <c r="A31" s="54">
        <v>27</v>
      </c>
      <c r="B31" s="213" t="s">
        <v>111</v>
      </c>
      <c r="C31" s="59">
        <v>38996</v>
      </c>
      <c r="D31" s="194" t="s">
        <v>70</v>
      </c>
      <c r="E31" s="61" t="s">
        <v>112</v>
      </c>
      <c r="F31" s="62">
        <v>103</v>
      </c>
      <c r="G31" s="62">
        <v>7</v>
      </c>
      <c r="H31" s="62">
        <v>7</v>
      </c>
      <c r="I31" s="195">
        <v>480</v>
      </c>
      <c r="J31" s="65">
        <v>100</v>
      </c>
      <c r="K31" s="180">
        <v>1313</v>
      </c>
      <c r="L31" s="65">
        <v>257</v>
      </c>
      <c r="M31" s="180">
        <v>1274</v>
      </c>
      <c r="N31" s="65">
        <v>246</v>
      </c>
      <c r="O31" s="196">
        <f>SUM(I31,K31,M31)</f>
        <v>3067</v>
      </c>
      <c r="P31" s="197">
        <f>SUM(J31,L31,N31)</f>
        <v>603</v>
      </c>
      <c r="Q31" s="65">
        <f>P31/G31</f>
        <v>86.14285714285714</v>
      </c>
      <c r="R31" s="66">
        <f>O31/P31</f>
        <v>5.086235489220564</v>
      </c>
      <c r="S31" s="180">
        <v>7540</v>
      </c>
      <c r="T31" s="179">
        <f>IF(S31&lt;&gt;0,-(S31-O31)/S31,"")</f>
        <v>-0.593236074270557</v>
      </c>
      <c r="U31" s="180">
        <v>802039</v>
      </c>
      <c r="V31" s="65">
        <v>122945</v>
      </c>
      <c r="W31" s="256">
        <f>U31/V31</f>
        <v>6.523559315140917</v>
      </c>
      <c r="X31" s="8"/>
      <c r="Y31" s="8"/>
    </row>
    <row r="32" spans="1:25" s="10" customFormat="1" ht="15.75" customHeight="1">
      <c r="A32" s="54">
        <v>28</v>
      </c>
      <c r="B32" s="212" t="s">
        <v>100</v>
      </c>
      <c r="C32" s="69">
        <v>39003</v>
      </c>
      <c r="D32" s="70" t="s">
        <v>25</v>
      </c>
      <c r="E32" s="60" t="s">
        <v>153</v>
      </c>
      <c r="F32" s="71">
        <v>50</v>
      </c>
      <c r="G32" s="71">
        <v>4</v>
      </c>
      <c r="H32" s="71">
        <v>7</v>
      </c>
      <c r="I32" s="181">
        <v>460</v>
      </c>
      <c r="J32" s="73">
        <v>127</v>
      </c>
      <c r="K32" s="182">
        <v>886</v>
      </c>
      <c r="L32" s="73">
        <v>204</v>
      </c>
      <c r="M32" s="182">
        <v>638</v>
      </c>
      <c r="N32" s="73">
        <v>150</v>
      </c>
      <c r="O32" s="183">
        <f>+I32+K32+M32</f>
        <v>1984</v>
      </c>
      <c r="P32" s="184">
        <f>+J32+L32+N32</f>
        <v>481</v>
      </c>
      <c r="Q32" s="74">
        <f>IF(O32&lt;&gt;0,P32/G32,"")</f>
        <v>120.25</v>
      </c>
      <c r="R32" s="75">
        <f>IF(O32&lt;&gt;0,O32/P32,"")</f>
        <v>4.124740124740125</v>
      </c>
      <c r="S32" s="182">
        <v>2239</v>
      </c>
      <c r="T32" s="179">
        <f>IF(S32&lt;&gt;0,-(S32-O32)/S32,"")</f>
        <v>-0.11389012952210809</v>
      </c>
      <c r="U32" s="182">
        <v>642345</v>
      </c>
      <c r="V32" s="73">
        <v>80323</v>
      </c>
      <c r="W32" s="255">
        <f>U32/V32</f>
        <v>7.997024513526636</v>
      </c>
      <c r="X32" s="8"/>
      <c r="Y32" s="8"/>
    </row>
    <row r="33" spans="1:25" s="10" customFormat="1" ht="15.75" customHeight="1">
      <c r="A33" s="54">
        <v>29</v>
      </c>
      <c r="B33" s="213" t="s">
        <v>126</v>
      </c>
      <c r="C33" s="59">
        <v>38996</v>
      </c>
      <c r="D33" s="174" t="s">
        <v>146</v>
      </c>
      <c r="E33" s="61" t="s">
        <v>41</v>
      </c>
      <c r="F33" s="62">
        <v>35</v>
      </c>
      <c r="G33" s="62">
        <v>8</v>
      </c>
      <c r="H33" s="62">
        <v>6</v>
      </c>
      <c r="I33" s="175">
        <v>477.5</v>
      </c>
      <c r="J33" s="64">
        <v>96</v>
      </c>
      <c r="K33" s="176">
        <v>550.5</v>
      </c>
      <c r="L33" s="64">
        <v>98</v>
      </c>
      <c r="M33" s="176">
        <v>530</v>
      </c>
      <c r="N33" s="64">
        <v>98</v>
      </c>
      <c r="O33" s="177">
        <f>I33+K33+M33</f>
        <v>1558</v>
      </c>
      <c r="P33" s="178">
        <f>J33+L33+N33</f>
        <v>292</v>
      </c>
      <c r="Q33" s="74">
        <f>IF(O33&lt;&gt;0,P33/G33,"")</f>
        <v>36.5</v>
      </c>
      <c r="R33" s="75">
        <f>IF(O33&lt;&gt;0,O33/P33,"")</f>
        <v>5.335616438356165</v>
      </c>
      <c r="S33" s="176">
        <v>11460</v>
      </c>
      <c r="T33" s="179">
        <f>IF(S33&lt;&gt;0,-(S33-O33)/S33,"")</f>
        <v>-0.8640488656195463</v>
      </c>
      <c r="U33" s="180">
        <v>899783.5</v>
      </c>
      <c r="V33" s="65">
        <v>91960</v>
      </c>
      <c r="W33" s="256">
        <f>U33/V33</f>
        <v>9.78450956937799</v>
      </c>
      <c r="X33" s="8"/>
      <c r="Y33" s="8"/>
    </row>
    <row r="34" spans="1:24" s="10" customFormat="1" ht="15.75" customHeight="1">
      <c r="A34" s="54">
        <v>30</v>
      </c>
      <c r="B34" s="215" t="s">
        <v>113</v>
      </c>
      <c r="C34" s="59">
        <v>39000</v>
      </c>
      <c r="D34" s="78" t="s">
        <v>48</v>
      </c>
      <c r="E34" s="78" t="s">
        <v>114</v>
      </c>
      <c r="F34" s="79">
        <v>5</v>
      </c>
      <c r="G34" s="79">
        <v>4</v>
      </c>
      <c r="H34" s="79">
        <v>3</v>
      </c>
      <c r="I34" s="175">
        <v>224</v>
      </c>
      <c r="J34" s="64">
        <v>28</v>
      </c>
      <c r="K34" s="176">
        <v>551.5</v>
      </c>
      <c r="L34" s="64">
        <v>71</v>
      </c>
      <c r="M34" s="176">
        <v>771.5</v>
      </c>
      <c r="N34" s="64">
        <v>97</v>
      </c>
      <c r="O34" s="177">
        <f>SUM(I34+K34+M34)</f>
        <v>1547</v>
      </c>
      <c r="P34" s="178">
        <f>SUM(J34+L34+N34)</f>
        <v>196</v>
      </c>
      <c r="Q34" s="64">
        <f>+P34/G34</f>
        <v>49</v>
      </c>
      <c r="R34" s="76">
        <f>+O34/P34</f>
        <v>7.892857142857143</v>
      </c>
      <c r="S34" s="176">
        <v>402</v>
      </c>
      <c r="T34" s="179">
        <f>IF(S34&lt;&gt;0,-(S34-O34)/S34,"")</f>
        <v>2.8482587064676617</v>
      </c>
      <c r="U34" s="176">
        <v>15519</v>
      </c>
      <c r="V34" s="64">
        <v>1650</v>
      </c>
      <c r="W34" s="256">
        <f>U34/V34</f>
        <v>9.405454545454546</v>
      </c>
      <c r="X34" s="8"/>
    </row>
    <row r="35" spans="1:24" s="10" customFormat="1" ht="15.75" customHeight="1">
      <c r="A35" s="54">
        <v>31</v>
      </c>
      <c r="B35" s="213" t="s">
        <v>154</v>
      </c>
      <c r="C35" s="59">
        <v>38639</v>
      </c>
      <c r="D35" s="194" t="s">
        <v>70</v>
      </c>
      <c r="E35" s="61" t="s">
        <v>155</v>
      </c>
      <c r="F35" s="62">
        <v>7</v>
      </c>
      <c r="G35" s="62">
        <v>2</v>
      </c>
      <c r="H35" s="62">
        <v>23</v>
      </c>
      <c r="I35" s="195">
        <v>480</v>
      </c>
      <c r="J35" s="65">
        <v>160</v>
      </c>
      <c r="K35" s="180">
        <v>480</v>
      </c>
      <c r="L35" s="65">
        <v>160</v>
      </c>
      <c r="M35" s="180">
        <v>480</v>
      </c>
      <c r="N35" s="65">
        <v>160</v>
      </c>
      <c r="O35" s="196">
        <f>SUM(I35,K35,M35)</f>
        <v>1440</v>
      </c>
      <c r="P35" s="197">
        <f>SUM(J35,L35,N35)</f>
        <v>480</v>
      </c>
      <c r="Q35" s="65">
        <f>P35/G35</f>
        <v>240</v>
      </c>
      <c r="R35" s="66">
        <f>O35/P35</f>
        <v>3</v>
      </c>
      <c r="S35" s="180">
        <v>495</v>
      </c>
      <c r="T35" s="179">
        <f>IF(S35&lt;&gt;0,-(S35-O35)/S35,"")</f>
        <v>1.9090909090909092</v>
      </c>
      <c r="U35" s="180">
        <v>109260</v>
      </c>
      <c r="V35" s="65">
        <v>16969</v>
      </c>
      <c r="W35" s="256">
        <f>U35/V35</f>
        <v>6.438800165006777</v>
      </c>
      <c r="X35" s="8"/>
    </row>
    <row r="36" spans="1:24" s="10" customFormat="1" ht="15.75" customHeight="1">
      <c r="A36" s="54">
        <v>32</v>
      </c>
      <c r="B36" s="213" t="s">
        <v>143</v>
      </c>
      <c r="C36" s="69">
        <v>38631</v>
      </c>
      <c r="D36" s="61" t="s">
        <v>27</v>
      </c>
      <c r="E36" s="61" t="s">
        <v>44</v>
      </c>
      <c r="F36" s="62">
        <v>76</v>
      </c>
      <c r="G36" s="62">
        <v>4</v>
      </c>
      <c r="H36" s="62">
        <v>8</v>
      </c>
      <c r="I36" s="175">
        <v>429</v>
      </c>
      <c r="J36" s="64">
        <v>69</v>
      </c>
      <c r="K36" s="176">
        <v>308</v>
      </c>
      <c r="L36" s="64">
        <v>58</v>
      </c>
      <c r="M36" s="176">
        <v>421</v>
      </c>
      <c r="N36" s="64">
        <v>70</v>
      </c>
      <c r="O36" s="177">
        <f>+M36+K36+I36</f>
        <v>1158</v>
      </c>
      <c r="P36" s="178">
        <f>+N36+L36+J36</f>
        <v>197</v>
      </c>
      <c r="Q36" s="64">
        <f>+P36/G36</f>
        <v>49.25</v>
      </c>
      <c r="R36" s="76">
        <f>+O36/P36</f>
        <v>5.878172588832487</v>
      </c>
      <c r="S36" s="176">
        <v>1139</v>
      </c>
      <c r="T36" s="179">
        <f>IF(S36&lt;&gt;0,-(S36-O36)/S36,"")</f>
        <v>0.016681299385425813</v>
      </c>
      <c r="U36" s="176">
        <v>651150</v>
      </c>
      <c r="V36" s="64">
        <v>71591</v>
      </c>
      <c r="W36" s="258">
        <f>+U36/V36</f>
        <v>9.09541702169267</v>
      </c>
      <c r="X36" s="8"/>
    </row>
    <row r="37" spans="1:24" s="10" customFormat="1" ht="15.75" customHeight="1">
      <c r="A37" s="54">
        <v>33</v>
      </c>
      <c r="B37" s="212" t="s">
        <v>144</v>
      </c>
      <c r="C37" s="69">
        <v>39003</v>
      </c>
      <c r="D37" s="70" t="s">
        <v>25</v>
      </c>
      <c r="E37" s="60" t="s">
        <v>26</v>
      </c>
      <c r="F37" s="71">
        <v>1</v>
      </c>
      <c r="G37" s="71">
        <v>1</v>
      </c>
      <c r="H37" s="71">
        <v>4</v>
      </c>
      <c r="I37" s="181">
        <v>250</v>
      </c>
      <c r="J37" s="73">
        <v>37</v>
      </c>
      <c r="K37" s="182">
        <v>448</v>
      </c>
      <c r="L37" s="73">
        <v>64</v>
      </c>
      <c r="M37" s="182">
        <v>352</v>
      </c>
      <c r="N37" s="73">
        <v>46</v>
      </c>
      <c r="O37" s="183">
        <f>+I37+K37+M37</f>
        <v>1050</v>
      </c>
      <c r="P37" s="184">
        <f>+J37+L37+N37</f>
        <v>147</v>
      </c>
      <c r="Q37" s="74">
        <f>IF(O37&lt;&gt;0,P37/G37,"")</f>
        <v>147</v>
      </c>
      <c r="R37" s="75">
        <f>IF(O37&lt;&gt;0,O37/P37,"")</f>
        <v>7.142857142857143</v>
      </c>
      <c r="S37" s="182">
        <v>802</v>
      </c>
      <c r="T37" s="179">
        <f>IF(S37&lt;&gt;0,-(S37-O37)/S37,"")</f>
        <v>0.3092269326683292</v>
      </c>
      <c r="U37" s="182">
        <v>10744</v>
      </c>
      <c r="V37" s="73">
        <v>1579</v>
      </c>
      <c r="W37" s="255">
        <f>U37/V37</f>
        <v>6.804306523115896</v>
      </c>
      <c r="X37" s="8"/>
    </row>
    <row r="38" spans="1:24" s="10" customFormat="1" ht="15.75" customHeight="1">
      <c r="A38" s="54">
        <v>34</v>
      </c>
      <c r="B38" s="213" t="s">
        <v>121</v>
      </c>
      <c r="C38" s="59">
        <v>38947</v>
      </c>
      <c r="D38" s="174" t="s">
        <v>146</v>
      </c>
      <c r="E38" s="61" t="s">
        <v>41</v>
      </c>
      <c r="F38" s="62">
        <v>106</v>
      </c>
      <c r="G38" s="62">
        <v>4</v>
      </c>
      <c r="H38" s="62">
        <v>15</v>
      </c>
      <c r="I38" s="175">
        <v>88</v>
      </c>
      <c r="J38" s="64">
        <v>11</v>
      </c>
      <c r="K38" s="176">
        <v>342</v>
      </c>
      <c r="L38" s="64">
        <v>50</v>
      </c>
      <c r="M38" s="176">
        <v>466</v>
      </c>
      <c r="N38" s="64">
        <v>68</v>
      </c>
      <c r="O38" s="177">
        <f>I38+K38+M38</f>
        <v>896</v>
      </c>
      <c r="P38" s="178">
        <f>J38+L38+N38</f>
        <v>129</v>
      </c>
      <c r="Q38" s="74">
        <f>IF(O38&lt;&gt;0,P38/G38,"")</f>
        <v>32.25</v>
      </c>
      <c r="R38" s="75">
        <f>IF(O38&lt;&gt;0,O38/P38,"")</f>
        <v>6.945736434108527</v>
      </c>
      <c r="S38" s="176">
        <v>249.5</v>
      </c>
      <c r="T38" s="179">
        <f>IF(S38&lt;&gt;0,-(S38-O38)/S38,"")</f>
        <v>2.591182364729459</v>
      </c>
      <c r="U38" s="176">
        <v>2370640.5</v>
      </c>
      <c r="V38" s="64">
        <v>342894</v>
      </c>
      <c r="W38" s="256">
        <f>U38/V38</f>
        <v>6.913624910322141</v>
      </c>
      <c r="X38" s="8"/>
    </row>
    <row r="39" spans="1:24" s="10" customFormat="1" ht="15.75" customHeight="1">
      <c r="A39" s="54">
        <v>35</v>
      </c>
      <c r="B39" s="212" t="s">
        <v>49</v>
      </c>
      <c r="C39" s="69">
        <v>38982</v>
      </c>
      <c r="D39" s="70" t="s">
        <v>25</v>
      </c>
      <c r="E39" s="60" t="s">
        <v>43</v>
      </c>
      <c r="F39" s="71">
        <v>76</v>
      </c>
      <c r="G39" s="71">
        <v>2</v>
      </c>
      <c r="H39" s="71">
        <v>10</v>
      </c>
      <c r="I39" s="181">
        <v>176</v>
      </c>
      <c r="J39" s="73">
        <v>33</v>
      </c>
      <c r="K39" s="182">
        <v>162</v>
      </c>
      <c r="L39" s="73">
        <v>30</v>
      </c>
      <c r="M39" s="182">
        <v>203</v>
      </c>
      <c r="N39" s="73">
        <v>35</v>
      </c>
      <c r="O39" s="183">
        <f>+I39+K39+M39</f>
        <v>541</v>
      </c>
      <c r="P39" s="184">
        <f>+J39+L39+N39</f>
        <v>98</v>
      </c>
      <c r="Q39" s="74">
        <f>IF(O39&lt;&gt;0,P39/G39,"")</f>
        <v>49</v>
      </c>
      <c r="R39" s="75">
        <f>IF(O39&lt;&gt;0,O39/P39,"")</f>
        <v>5.520408163265306</v>
      </c>
      <c r="S39" s="182">
        <v>186</v>
      </c>
      <c r="T39" s="179">
        <f>IF(S39&lt;&gt;0,-(S39-O39)/S39,"")</f>
        <v>1.9086021505376345</v>
      </c>
      <c r="U39" s="182">
        <v>1817482</v>
      </c>
      <c r="V39" s="73">
        <v>224950</v>
      </c>
      <c r="W39" s="255">
        <f>U39/V39</f>
        <v>8.079493220715715</v>
      </c>
      <c r="X39" s="8"/>
    </row>
    <row r="40" spans="1:24" s="10" customFormat="1" ht="15.75" customHeight="1">
      <c r="A40" s="54">
        <v>36</v>
      </c>
      <c r="B40" s="213" t="s">
        <v>118</v>
      </c>
      <c r="C40" s="59">
        <v>38877</v>
      </c>
      <c r="D40" s="194" t="s">
        <v>70</v>
      </c>
      <c r="E40" s="61" t="s">
        <v>85</v>
      </c>
      <c r="F40" s="62">
        <v>64</v>
      </c>
      <c r="G40" s="62">
        <v>2</v>
      </c>
      <c r="H40" s="62">
        <v>23</v>
      </c>
      <c r="I40" s="195">
        <v>132</v>
      </c>
      <c r="J40" s="65">
        <v>43</v>
      </c>
      <c r="K40" s="180">
        <v>157</v>
      </c>
      <c r="L40" s="65">
        <v>50</v>
      </c>
      <c r="M40" s="180">
        <v>144</v>
      </c>
      <c r="N40" s="65">
        <v>46</v>
      </c>
      <c r="O40" s="196">
        <f>SUM(I40,K40,M40)</f>
        <v>433</v>
      </c>
      <c r="P40" s="197">
        <f>SUM(J40,L40,N40)</f>
        <v>139</v>
      </c>
      <c r="Q40" s="65">
        <f>P40/G40</f>
        <v>69.5</v>
      </c>
      <c r="R40" s="66">
        <f>O40/P40</f>
        <v>3.115107913669065</v>
      </c>
      <c r="S40" s="180">
        <v>310</v>
      </c>
      <c r="T40" s="179">
        <f>IF(S40&lt;&gt;0,-(S40-O40)/S40,"")</f>
        <v>0.3967741935483871</v>
      </c>
      <c r="U40" s="180">
        <v>241176</v>
      </c>
      <c r="V40" s="65">
        <v>40056</v>
      </c>
      <c r="W40" s="256">
        <f>U40/V40</f>
        <v>6.020970641102457</v>
      </c>
      <c r="X40" s="8"/>
    </row>
    <row r="41" spans="1:23" s="11" customFormat="1" ht="15.75" customHeight="1">
      <c r="A41" s="54">
        <v>37</v>
      </c>
      <c r="B41" s="212" t="s">
        <v>142</v>
      </c>
      <c r="C41" s="69">
        <v>38961</v>
      </c>
      <c r="D41" s="70" t="s">
        <v>25</v>
      </c>
      <c r="E41" s="60" t="s">
        <v>14</v>
      </c>
      <c r="F41" s="71">
        <v>55</v>
      </c>
      <c r="G41" s="71">
        <v>1</v>
      </c>
      <c r="H41" s="71">
        <v>12</v>
      </c>
      <c r="I41" s="181">
        <v>122</v>
      </c>
      <c r="J41" s="73">
        <v>29</v>
      </c>
      <c r="K41" s="182">
        <v>138</v>
      </c>
      <c r="L41" s="73">
        <v>34</v>
      </c>
      <c r="M41" s="182">
        <v>140</v>
      </c>
      <c r="N41" s="73">
        <v>32</v>
      </c>
      <c r="O41" s="183">
        <f>+I41+K41+M41</f>
        <v>400</v>
      </c>
      <c r="P41" s="184">
        <f>+J41+L41+N41</f>
        <v>95</v>
      </c>
      <c r="Q41" s="74">
        <f>IF(O41&lt;&gt;0,P41/G41,"")</f>
        <v>95</v>
      </c>
      <c r="R41" s="75">
        <f>IF(O41&lt;&gt;0,O41/P41,"")</f>
        <v>4.2105263157894735</v>
      </c>
      <c r="S41" s="182">
        <v>1800</v>
      </c>
      <c r="T41" s="179">
        <f>IF(S41&lt;&gt;0,-(S41-O41)/S41,"")</f>
        <v>-0.7777777777777778</v>
      </c>
      <c r="U41" s="182">
        <v>795590</v>
      </c>
      <c r="V41" s="73">
        <v>103539</v>
      </c>
      <c r="W41" s="255">
        <f>U41/V41</f>
        <v>7.68396449646993</v>
      </c>
    </row>
    <row r="42" spans="1:23" s="11" customFormat="1" ht="15.75" customHeight="1">
      <c r="A42" s="54">
        <v>38</v>
      </c>
      <c r="B42" s="213" t="s">
        <v>115</v>
      </c>
      <c r="C42" s="59">
        <v>39010</v>
      </c>
      <c r="D42" s="194" t="s">
        <v>70</v>
      </c>
      <c r="E42" s="61" t="s">
        <v>116</v>
      </c>
      <c r="F42" s="62">
        <v>4</v>
      </c>
      <c r="G42" s="62">
        <v>3</v>
      </c>
      <c r="H42" s="62">
        <v>5</v>
      </c>
      <c r="I42" s="195">
        <v>50</v>
      </c>
      <c r="J42" s="65">
        <v>14</v>
      </c>
      <c r="K42" s="180">
        <v>132.5</v>
      </c>
      <c r="L42" s="65">
        <v>33</v>
      </c>
      <c r="M42" s="180">
        <v>146</v>
      </c>
      <c r="N42" s="65">
        <v>38</v>
      </c>
      <c r="O42" s="196">
        <f>SUM(I42,K42,M42)</f>
        <v>328.5</v>
      </c>
      <c r="P42" s="197">
        <f>SUM(J42,L42,N42)</f>
        <v>85</v>
      </c>
      <c r="Q42" s="65">
        <f>P42/G42</f>
        <v>28.333333333333332</v>
      </c>
      <c r="R42" s="66">
        <f>O42/P42</f>
        <v>3.864705882352941</v>
      </c>
      <c r="S42" s="180">
        <v>2487</v>
      </c>
      <c r="T42" s="179">
        <f>IF(S42&lt;&gt;0,-(S42-O42)/S42,"")</f>
        <v>-0.867913148371532</v>
      </c>
      <c r="U42" s="180">
        <v>69021.5</v>
      </c>
      <c r="V42" s="65">
        <v>9504</v>
      </c>
      <c r="W42" s="256">
        <f>U42/V42</f>
        <v>7.262363215488215</v>
      </c>
    </row>
    <row r="43" spans="1:23" s="11" customFormat="1" ht="15.75" customHeight="1">
      <c r="A43" s="54">
        <v>39</v>
      </c>
      <c r="B43" s="213" t="s">
        <v>156</v>
      </c>
      <c r="C43" s="69">
        <v>38989</v>
      </c>
      <c r="D43" s="61" t="s">
        <v>27</v>
      </c>
      <c r="E43" s="61" t="s">
        <v>82</v>
      </c>
      <c r="F43" s="62">
        <v>85</v>
      </c>
      <c r="G43" s="62">
        <v>1</v>
      </c>
      <c r="H43" s="62">
        <v>9</v>
      </c>
      <c r="I43" s="175">
        <v>92</v>
      </c>
      <c r="J43" s="64">
        <v>13</v>
      </c>
      <c r="K43" s="176">
        <v>134</v>
      </c>
      <c r="L43" s="64">
        <v>19</v>
      </c>
      <c r="M43" s="176">
        <v>78</v>
      </c>
      <c r="N43" s="64">
        <v>10</v>
      </c>
      <c r="O43" s="177">
        <f>+M43+K43+I43</f>
        <v>304</v>
      </c>
      <c r="P43" s="178">
        <f>+N43+L43+J43</f>
        <v>42</v>
      </c>
      <c r="Q43" s="64">
        <f>+P43/G43</f>
        <v>42</v>
      </c>
      <c r="R43" s="76">
        <f>+O43/P43</f>
        <v>7.238095238095238</v>
      </c>
      <c r="S43" s="176"/>
      <c r="T43" s="179">
        <f>IF(S43&lt;&gt;0,-(S43-O43)/S43,"")</f>
      </c>
      <c r="U43" s="176">
        <v>605087</v>
      </c>
      <c r="V43" s="64">
        <v>68424</v>
      </c>
      <c r="W43" s="258">
        <f>+U43/V43</f>
        <v>8.84319829299661</v>
      </c>
    </row>
    <row r="44" spans="1:23" s="11" customFormat="1" ht="15.75" customHeight="1">
      <c r="A44" s="54">
        <v>40</v>
      </c>
      <c r="B44" s="212" t="s">
        <v>50</v>
      </c>
      <c r="C44" s="69">
        <v>38982</v>
      </c>
      <c r="D44" s="70" t="s">
        <v>25</v>
      </c>
      <c r="E44" s="60" t="s">
        <v>14</v>
      </c>
      <c r="F44" s="71">
        <v>39</v>
      </c>
      <c r="G44" s="71">
        <v>1</v>
      </c>
      <c r="H44" s="71">
        <v>10</v>
      </c>
      <c r="I44" s="181">
        <v>115</v>
      </c>
      <c r="J44" s="73">
        <v>23</v>
      </c>
      <c r="K44" s="182">
        <v>85</v>
      </c>
      <c r="L44" s="73">
        <v>17</v>
      </c>
      <c r="M44" s="182">
        <v>95</v>
      </c>
      <c r="N44" s="73">
        <v>19</v>
      </c>
      <c r="O44" s="183">
        <f>+I44+K44+M44</f>
        <v>295</v>
      </c>
      <c r="P44" s="184">
        <f>+J44+L44+N44</f>
        <v>59</v>
      </c>
      <c r="Q44" s="74">
        <f>IF(O44&lt;&gt;0,P44/G44,"")</f>
        <v>59</v>
      </c>
      <c r="R44" s="75">
        <f>IF(O44&lt;&gt;0,O44/P44,"")</f>
        <v>5</v>
      </c>
      <c r="S44" s="182">
        <v>22</v>
      </c>
      <c r="T44" s="179">
        <f>IF(S44&lt;&gt;0,-(S44-O44)/S44,"")</f>
        <v>12.409090909090908</v>
      </c>
      <c r="U44" s="182">
        <v>249552</v>
      </c>
      <c r="V44" s="73">
        <v>33403</v>
      </c>
      <c r="W44" s="255">
        <f>U44/V44</f>
        <v>7.470945723438015</v>
      </c>
    </row>
    <row r="45" spans="1:24" s="10" customFormat="1" ht="15.75" customHeight="1">
      <c r="A45" s="54">
        <v>41</v>
      </c>
      <c r="B45" s="212" t="s">
        <v>69</v>
      </c>
      <c r="C45" s="69">
        <v>38968</v>
      </c>
      <c r="D45" s="70" t="s">
        <v>25</v>
      </c>
      <c r="E45" s="60" t="s">
        <v>26</v>
      </c>
      <c r="F45" s="71">
        <v>58</v>
      </c>
      <c r="G45" s="71">
        <v>3</v>
      </c>
      <c r="H45" s="71">
        <v>12</v>
      </c>
      <c r="I45" s="181">
        <v>16</v>
      </c>
      <c r="J45" s="73">
        <v>4</v>
      </c>
      <c r="K45" s="182">
        <v>95</v>
      </c>
      <c r="L45" s="73">
        <v>21</v>
      </c>
      <c r="M45" s="182">
        <v>163</v>
      </c>
      <c r="N45" s="73">
        <v>37</v>
      </c>
      <c r="O45" s="183">
        <f>+I45+K45+M45</f>
        <v>274</v>
      </c>
      <c r="P45" s="184">
        <f>+J45+L45+N45</f>
        <v>62</v>
      </c>
      <c r="Q45" s="74">
        <f>IF(O45&lt;&gt;0,P45/G45,"")</f>
        <v>20.666666666666668</v>
      </c>
      <c r="R45" s="75">
        <f>IF(O45&lt;&gt;0,O45/P45,"")</f>
        <v>4.419354838709677</v>
      </c>
      <c r="S45" s="182">
        <v>1967</v>
      </c>
      <c r="T45" s="179">
        <f>IF(S45&lt;&gt;0,-(S45-O45)/S45,"")</f>
        <v>-0.8607015760040672</v>
      </c>
      <c r="U45" s="182">
        <v>382927</v>
      </c>
      <c r="V45" s="73">
        <v>53070</v>
      </c>
      <c r="W45" s="255">
        <f>U45/V45</f>
        <v>7.215507819860561</v>
      </c>
      <c r="X45" s="8"/>
    </row>
    <row r="46" spans="1:24" s="10" customFormat="1" ht="15.75" customHeight="1">
      <c r="A46" s="54">
        <v>42</v>
      </c>
      <c r="B46" s="212" t="s">
        <v>8</v>
      </c>
      <c r="C46" s="69">
        <v>38919</v>
      </c>
      <c r="D46" s="70" t="s">
        <v>25</v>
      </c>
      <c r="E46" s="60" t="s">
        <v>26</v>
      </c>
      <c r="F46" s="71">
        <v>149</v>
      </c>
      <c r="G46" s="71">
        <v>1</v>
      </c>
      <c r="H46" s="71">
        <v>19</v>
      </c>
      <c r="I46" s="181">
        <v>35</v>
      </c>
      <c r="J46" s="73">
        <v>5</v>
      </c>
      <c r="K46" s="182">
        <v>105</v>
      </c>
      <c r="L46" s="73">
        <v>15</v>
      </c>
      <c r="M46" s="182">
        <v>56</v>
      </c>
      <c r="N46" s="73">
        <v>8</v>
      </c>
      <c r="O46" s="183">
        <f>+I46+K46+M46</f>
        <v>196</v>
      </c>
      <c r="P46" s="184">
        <f>+J46+L46+N46</f>
        <v>28</v>
      </c>
      <c r="Q46" s="74">
        <f>IF(O46&lt;&gt;0,P46/G46,"")</f>
        <v>28</v>
      </c>
      <c r="R46" s="75">
        <f>IF(O46&lt;&gt;0,O46/P46,"")</f>
        <v>7</v>
      </c>
      <c r="S46" s="182">
        <v>273</v>
      </c>
      <c r="T46" s="179">
        <f>IF(S46&lt;&gt;0,-(S46-O46)/S46,"")</f>
        <v>-0.28205128205128205</v>
      </c>
      <c r="U46" s="182">
        <v>1828205</v>
      </c>
      <c r="V46" s="73">
        <v>251027</v>
      </c>
      <c r="W46" s="255">
        <f>U46/V46</f>
        <v>7.282901839244384</v>
      </c>
      <c r="X46" s="8"/>
    </row>
    <row r="47" spans="1:24" s="10" customFormat="1" ht="15.75" customHeight="1">
      <c r="A47" s="54">
        <v>43</v>
      </c>
      <c r="B47" s="213" t="s">
        <v>83</v>
      </c>
      <c r="C47" s="69">
        <v>38996</v>
      </c>
      <c r="D47" s="61" t="s">
        <v>27</v>
      </c>
      <c r="E47" s="61" t="s">
        <v>14</v>
      </c>
      <c r="F47" s="62">
        <v>65</v>
      </c>
      <c r="G47" s="62">
        <v>1</v>
      </c>
      <c r="H47" s="62">
        <v>11</v>
      </c>
      <c r="I47" s="175">
        <v>48</v>
      </c>
      <c r="J47" s="64">
        <v>6</v>
      </c>
      <c r="K47" s="176">
        <v>40</v>
      </c>
      <c r="L47" s="64">
        <v>5</v>
      </c>
      <c r="M47" s="176">
        <v>32</v>
      </c>
      <c r="N47" s="64">
        <v>4</v>
      </c>
      <c r="O47" s="177">
        <f>+M47+K47+I47</f>
        <v>120</v>
      </c>
      <c r="P47" s="178">
        <f>+N47+L47+J47</f>
        <v>15</v>
      </c>
      <c r="Q47" s="64">
        <f>+P47/G47</f>
        <v>15</v>
      </c>
      <c r="R47" s="76">
        <f>+O47/P47</f>
        <v>8</v>
      </c>
      <c r="S47" s="176">
        <v>556</v>
      </c>
      <c r="T47" s="179">
        <f>IF(S47&lt;&gt;0,-(S47-O47)/S47,"")</f>
        <v>-0.7841726618705036</v>
      </c>
      <c r="U47" s="176">
        <v>241075</v>
      </c>
      <c r="V47" s="64">
        <v>29354</v>
      </c>
      <c r="W47" s="258">
        <f>+U47/V47</f>
        <v>8.212679702936567</v>
      </c>
      <c r="X47" s="8"/>
    </row>
    <row r="48" spans="1:24" s="10" customFormat="1" ht="15.75" customHeight="1">
      <c r="A48" s="54">
        <v>44</v>
      </c>
      <c r="B48" s="213" t="s">
        <v>157</v>
      </c>
      <c r="C48" s="59">
        <v>38996</v>
      </c>
      <c r="D48" s="194" t="s">
        <v>70</v>
      </c>
      <c r="E48" s="61" t="s">
        <v>87</v>
      </c>
      <c r="F48" s="62">
        <v>3</v>
      </c>
      <c r="G48" s="62">
        <v>1</v>
      </c>
      <c r="H48" s="62">
        <v>7</v>
      </c>
      <c r="I48" s="195">
        <v>0</v>
      </c>
      <c r="J48" s="65">
        <v>0</v>
      </c>
      <c r="K48" s="180">
        <v>17</v>
      </c>
      <c r="L48" s="65">
        <v>4</v>
      </c>
      <c r="M48" s="180">
        <v>48</v>
      </c>
      <c r="N48" s="65">
        <v>11</v>
      </c>
      <c r="O48" s="196">
        <f>SUM(I48,K48,M48)</f>
        <v>65</v>
      </c>
      <c r="P48" s="197">
        <f>SUM(J48,L48,N48)</f>
        <v>15</v>
      </c>
      <c r="Q48" s="65">
        <f>P48/G48</f>
        <v>15</v>
      </c>
      <c r="R48" s="66">
        <f>O48/P48</f>
        <v>4.333333333333333</v>
      </c>
      <c r="S48" s="180">
        <v>900</v>
      </c>
      <c r="T48" s="179">
        <f>IF(S48&lt;&gt;0,-(S48-O48)/S48,"")</f>
        <v>-0.9277777777777778</v>
      </c>
      <c r="U48" s="180">
        <v>31204.75</v>
      </c>
      <c r="V48" s="65">
        <v>5336</v>
      </c>
      <c r="W48" s="256">
        <f>U48/V48</f>
        <v>5.84796664167916</v>
      </c>
      <c r="X48" s="8"/>
    </row>
    <row r="49" spans="1:24" s="10" customFormat="1" ht="15.75" customHeight="1">
      <c r="A49" s="54">
        <v>45</v>
      </c>
      <c r="B49" s="213" t="s">
        <v>0</v>
      </c>
      <c r="C49" s="59">
        <v>38891</v>
      </c>
      <c r="D49" s="194" t="s">
        <v>70</v>
      </c>
      <c r="E49" s="61" t="s">
        <v>117</v>
      </c>
      <c r="F49" s="62">
        <v>45</v>
      </c>
      <c r="G49" s="62">
        <v>1</v>
      </c>
      <c r="H49" s="62">
        <v>20</v>
      </c>
      <c r="I49" s="195">
        <v>0</v>
      </c>
      <c r="J49" s="65">
        <v>0</v>
      </c>
      <c r="K49" s="180">
        <v>10</v>
      </c>
      <c r="L49" s="65">
        <v>4</v>
      </c>
      <c r="M49" s="180">
        <v>9</v>
      </c>
      <c r="N49" s="65">
        <v>4</v>
      </c>
      <c r="O49" s="196">
        <f>SUM(I49,K49,M49)</f>
        <v>19</v>
      </c>
      <c r="P49" s="197">
        <f>SUM(J49,L49,N49)</f>
        <v>8</v>
      </c>
      <c r="Q49" s="65">
        <f>P49/G49</f>
        <v>8</v>
      </c>
      <c r="R49" s="66">
        <f>O49/P49</f>
        <v>2.375</v>
      </c>
      <c r="S49" s="180">
        <v>84</v>
      </c>
      <c r="T49" s="179">
        <f>IF(S49&lt;&gt;0,-(S49-O49)/S49,"")</f>
        <v>-0.7738095238095238</v>
      </c>
      <c r="U49" s="180">
        <v>489626</v>
      </c>
      <c r="V49" s="65">
        <v>75839</v>
      </c>
      <c r="W49" s="256">
        <f>U49/V49</f>
        <v>6.456124157755244</v>
      </c>
      <c r="X49" s="8"/>
    </row>
    <row r="50" spans="1:24" s="10" customFormat="1" ht="15.75" customHeight="1" thickBot="1">
      <c r="A50" s="54">
        <v>46</v>
      </c>
      <c r="B50" s="216" t="s">
        <v>12</v>
      </c>
      <c r="C50" s="148">
        <v>38933</v>
      </c>
      <c r="D50" s="217" t="s">
        <v>25</v>
      </c>
      <c r="E50" s="218" t="s">
        <v>43</v>
      </c>
      <c r="F50" s="219">
        <v>47</v>
      </c>
      <c r="G50" s="219">
        <v>1</v>
      </c>
      <c r="H50" s="219">
        <v>14</v>
      </c>
      <c r="I50" s="220">
        <v>16</v>
      </c>
      <c r="J50" s="221">
        <v>4</v>
      </c>
      <c r="K50" s="222">
        <v>0</v>
      </c>
      <c r="L50" s="221">
        <v>0</v>
      </c>
      <c r="M50" s="222">
        <v>0</v>
      </c>
      <c r="N50" s="221">
        <v>0</v>
      </c>
      <c r="O50" s="223">
        <f>+I50+K50+M50</f>
        <v>16</v>
      </c>
      <c r="P50" s="224">
        <f>+J50+L50+N50</f>
        <v>4</v>
      </c>
      <c r="Q50" s="225">
        <f>IF(O50&lt;&gt;0,P50/G50,"")</f>
        <v>4</v>
      </c>
      <c r="R50" s="226">
        <f>IF(O50&lt;&gt;0,O50/P50,"")</f>
        <v>4</v>
      </c>
      <c r="S50" s="222">
        <v>28</v>
      </c>
      <c r="T50" s="227">
        <f>IF(S50&lt;&gt;0,-(S50-O50)/S50,"")</f>
        <v>-0.42857142857142855</v>
      </c>
      <c r="U50" s="222">
        <v>357709</v>
      </c>
      <c r="V50" s="221">
        <v>49151</v>
      </c>
      <c r="W50" s="259">
        <f>U50/V50</f>
        <v>7.277756302008098</v>
      </c>
      <c r="X50" s="8"/>
    </row>
    <row r="51" spans="1:28" s="122" customFormat="1" ht="15.75" thickBot="1">
      <c r="A51" s="252"/>
      <c r="B51" s="163" t="s">
        <v>80</v>
      </c>
      <c r="C51" s="164"/>
      <c r="D51" s="163"/>
      <c r="E51" s="164"/>
      <c r="F51" s="140"/>
      <c r="G51" s="140">
        <f>SUM(G5:G50)</f>
        <v>1472</v>
      </c>
      <c r="H51" s="141"/>
      <c r="I51" s="142"/>
      <c r="J51" s="143"/>
      <c r="K51" s="142"/>
      <c r="L51" s="143"/>
      <c r="M51" s="142"/>
      <c r="N51" s="143"/>
      <c r="O51" s="142">
        <f>SUM(O5:O50)</f>
        <v>3527197.5</v>
      </c>
      <c r="P51" s="143">
        <f>SUM(P5:P50)</f>
        <v>430514</v>
      </c>
      <c r="Q51" s="143">
        <f>O51/G51</f>
        <v>2396.193953804348</v>
      </c>
      <c r="R51" s="144">
        <f>O51/P51</f>
        <v>8.192991400976506</v>
      </c>
      <c r="S51" s="142"/>
      <c r="T51" s="145"/>
      <c r="U51" s="142"/>
      <c r="V51" s="143"/>
      <c r="W51" s="146"/>
      <c r="AB51" s="122" t="s">
        <v>39</v>
      </c>
    </row>
    <row r="52" spans="1:24" s="52" customFormat="1" ht="13.5" customHeight="1">
      <c r="A52" s="41"/>
      <c r="C52" s="130"/>
      <c r="G52" s="43"/>
      <c r="H52" s="42"/>
      <c r="I52" s="44"/>
      <c r="J52" s="133"/>
      <c r="K52" s="44"/>
      <c r="L52" s="133"/>
      <c r="M52" s="44"/>
      <c r="N52" s="133"/>
      <c r="O52" s="44"/>
      <c r="P52" s="133"/>
      <c r="Q52" s="133"/>
      <c r="R52" s="47"/>
      <c r="S52" s="48"/>
      <c r="T52" s="49"/>
      <c r="U52" s="48"/>
      <c r="V52" s="133"/>
      <c r="W52" s="47"/>
      <c r="X52" s="51"/>
    </row>
    <row r="53" spans="1:24" s="34" customFormat="1" ht="18" customHeight="1">
      <c r="A53" s="33"/>
      <c r="B53" s="9"/>
      <c r="C53" s="118"/>
      <c r="D53" s="167"/>
      <c r="E53" s="168"/>
      <c r="F53" s="168"/>
      <c r="G53" s="168"/>
      <c r="H53" s="35"/>
      <c r="I53" s="36"/>
      <c r="J53" s="134"/>
      <c r="K53" s="36"/>
      <c r="L53" s="134"/>
      <c r="M53" s="36"/>
      <c r="N53" s="134"/>
      <c r="O53" s="37"/>
      <c r="P53" s="134"/>
      <c r="Q53" s="134"/>
      <c r="R53" s="38"/>
      <c r="S53" s="166" t="s">
        <v>40</v>
      </c>
      <c r="T53" s="166"/>
      <c r="U53" s="166"/>
      <c r="V53" s="166"/>
      <c r="W53" s="166"/>
      <c r="X53" s="39"/>
    </row>
    <row r="54" spans="1:24" s="34" customFormat="1" ht="18">
      <c r="A54" s="33"/>
      <c r="B54" s="9"/>
      <c r="C54" s="118"/>
      <c r="D54" s="57"/>
      <c r="E54" s="58"/>
      <c r="F54" s="58"/>
      <c r="G54" s="58"/>
      <c r="J54" s="134"/>
      <c r="L54" s="134"/>
      <c r="M54" s="36"/>
      <c r="N54" s="134"/>
      <c r="O54" s="37"/>
      <c r="P54" s="134"/>
      <c r="Q54" s="134"/>
      <c r="R54" s="38"/>
      <c r="S54" s="166"/>
      <c r="T54" s="166"/>
      <c r="U54" s="166"/>
      <c r="V54" s="166"/>
      <c r="W54" s="166"/>
      <c r="X54" s="39"/>
    </row>
    <row r="55" spans="1:24" s="34" customFormat="1" ht="18">
      <c r="A55" s="33"/>
      <c r="C55" s="119"/>
      <c r="J55" s="134"/>
      <c r="L55" s="134"/>
      <c r="M55" s="36"/>
      <c r="N55" s="134"/>
      <c r="O55" s="37"/>
      <c r="P55" s="134"/>
      <c r="Q55" s="134"/>
      <c r="R55" s="38"/>
      <c r="S55" s="166"/>
      <c r="T55" s="166"/>
      <c r="U55" s="166"/>
      <c r="V55" s="166"/>
      <c r="W55" s="166"/>
      <c r="X55" s="39"/>
    </row>
    <row r="56" spans="1:24" s="34" customFormat="1" ht="18" customHeight="1">
      <c r="A56" s="33"/>
      <c r="C56" s="119"/>
      <c r="E56" s="40"/>
      <c r="F56" s="35"/>
      <c r="G56" s="35"/>
      <c r="H56" s="35"/>
      <c r="I56" s="36"/>
      <c r="J56" s="134"/>
      <c r="K56" s="36"/>
      <c r="L56" s="134"/>
      <c r="M56" s="36"/>
      <c r="N56" s="134"/>
      <c r="O56" s="37"/>
      <c r="P56" s="134"/>
      <c r="Q56" s="134"/>
      <c r="S56" s="165" t="s">
        <v>158</v>
      </c>
      <c r="T56" s="165"/>
      <c r="U56" s="165"/>
      <c r="V56" s="165"/>
      <c r="W56" s="165"/>
      <c r="X56" s="39"/>
    </row>
    <row r="57" spans="1:24" s="34" customFormat="1" ht="18">
      <c r="A57" s="33"/>
      <c r="C57" s="119"/>
      <c r="E57" s="40"/>
      <c r="F57" s="35"/>
      <c r="G57" s="35"/>
      <c r="H57" s="35"/>
      <c r="I57" s="36"/>
      <c r="J57" s="134"/>
      <c r="K57" s="36"/>
      <c r="L57" s="134"/>
      <c r="M57" s="36"/>
      <c r="N57" s="134"/>
      <c r="O57" s="37"/>
      <c r="P57" s="134"/>
      <c r="Q57" s="134"/>
      <c r="S57" s="165"/>
      <c r="T57" s="165"/>
      <c r="U57" s="165"/>
      <c r="V57" s="165"/>
      <c r="W57" s="165"/>
      <c r="X57" s="39"/>
    </row>
    <row r="58" spans="1:24" s="34" customFormat="1" ht="18">
      <c r="A58" s="33"/>
      <c r="C58" s="119"/>
      <c r="E58" s="40"/>
      <c r="F58" s="35"/>
      <c r="G58" s="35"/>
      <c r="H58" s="35"/>
      <c r="I58" s="36"/>
      <c r="J58" s="134"/>
      <c r="K58" s="36"/>
      <c r="L58" s="134"/>
      <c r="M58" s="36"/>
      <c r="N58" s="134"/>
      <c r="O58" s="37"/>
      <c r="P58" s="134"/>
      <c r="Q58" s="134"/>
      <c r="S58" s="165"/>
      <c r="T58" s="165"/>
      <c r="U58" s="165"/>
      <c r="V58" s="165"/>
      <c r="W58" s="165"/>
      <c r="X58" s="39"/>
    </row>
    <row r="59" spans="1:24" s="34" customFormat="1" ht="18">
      <c r="A59" s="33"/>
      <c r="C59" s="119"/>
      <c r="E59" s="40"/>
      <c r="F59" s="35"/>
      <c r="G59" s="35"/>
      <c r="H59" s="35"/>
      <c r="I59" s="36"/>
      <c r="J59" s="134"/>
      <c r="K59" s="36"/>
      <c r="L59" s="134"/>
      <c r="M59" s="36"/>
      <c r="N59" s="134"/>
      <c r="O59" s="37"/>
      <c r="P59" s="161" t="s">
        <v>72</v>
      </c>
      <c r="Q59" s="147"/>
      <c r="R59" s="147"/>
      <c r="S59" s="147"/>
      <c r="T59" s="147"/>
      <c r="U59" s="147"/>
      <c r="V59" s="147"/>
      <c r="W59" s="147"/>
      <c r="X59" s="39"/>
    </row>
    <row r="60" spans="1:24" s="34" customFormat="1" ht="18">
      <c r="A60" s="33"/>
      <c r="C60" s="119"/>
      <c r="E60" s="40"/>
      <c r="F60" s="35"/>
      <c r="G60" s="35"/>
      <c r="H60" s="35"/>
      <c r="I60" s="36"/>
      <c r="J60" s="134"/>
      <c r="K60" s="36"/>
      <c r="L60" s="134"/>
      <c r="M60" s="36"/>
      <c r="N60" s="134"/>
      <c r="O60" s="37"/>
      <c r="P60" s="147"/>
      <c r="Q60" s="147"/>
      <c r="R60" s="147"/>
      <c r="S60" s="147"/>
      <c r="T60" s="147"/>
      <c r="U60" s="147"/>
      <c r="V60" s="147"/>
      <c r="W60" s="147"/>
      <c r="X60" s="39"/>
    </row>
    <row r="61" spans="1:24" s="34" customFormat="1" ht="18">
      <c r="A61" s="33"/>
      <c r="C61" s="119"/>
      <c r="E61" s="40"/>
      <c r="F61" s="35"/>
      <c r="G61" s="35"/>
      <c r="H61" s="35"/>
      <c r="I61" s="36"/>
      <c r="J61" s="134"/>
      <c r="K61" s="36"/>
      <c r="L61" s="134"/>
      <c r="M61" s="36"/>
      <c r="N61" s="134"/>
      <c r="O61" s="37"/>
      <c r="P61" s="147"/>
      <c r="Q61" s="147"/>
      <c r="R61" s="147"/>
      <c r="S61" s="147"/>
      <c r="T61" s="147"/>
      <c r="U61" s="147"/>
      <c r="V61" s="147"/>
      <c r="W61" s="147"/>
      <c r="X61" s="39"/>
    </row>
    <row r="62" spans="1:24" s="34" customFormat="1" ht="18">
      <c r="A62" s="33"/>
      <c r="C62" s="119"/>
      <c r="E62" s="40"/>
      <c r="F62" s="35"/>
      <c r="G62" s="35"/>
      <c r="H62" s="35"/>
      <c r="I62" s="36"/>
      <c r="J62" s="134"/>
      <c r="K62" s="36"/>
      <c r="L62" s="134"/>
      <c r="M62" s="36"/>
      <c r="N62" s="134"/>
      <c r="O62" s="37"/>
      <c r="P62" s="147"/>
      <c r="Q62" s="147"/>
      <c r="R62" s="147"/>
      <c r="S62" s="147"/>
      <c r="T62" s="147"/>
      <c r="U62" s="147"/>
      <c r="V62" s="147"/>
      <c r="W62" s="147"/>
      <c r="X62" s="39"/>
    </row>
    <row r="63" spans="1:24" s="34" customFormat="1" ht="18" customHeight="1">
      <c r="A63" s="33"/>
      <c r="C63" s="119"/>
      <c r="E63" s="40"/>
      <c r="F63" s="35"/>
      <c r="G63" s="35"/>
      <c r="H63" s="35"/>
      <c r="I63" s="36"/>
      <c r="J63" s="134"/>
      <c r="K63" s="36"/>
      <c r="L63" s="134"/>
      <c r="M63" s="36"/>
      <c r="N63" s="134"/>
      <c r="O63" s="37"/>
      <c r="P63" s="147"/>
      <c r="Q63" s="147"/>
      <c r="R63" s="147"/>
      <c r="S63" s="147"/>
      <c r="T63" s="147"/>
      <c r="U63" s="147"/>
      <c r="V63" s="147"/>
      <c r="W63" s="147"/>
      <c r="X63" s="39"/>
    </row>
    <row r="64" spans="1:24" s="34" customFormat="1" ht="18">
      <c r="A64" s="33"/>
      <c r="C64" s="119"/>
      <c r="E64" s="40"/>
      <c r="F64" s="35"/>
      <c r="G64" s="5"/>
      <c r="H64" s="5"/>
      <c r="I64" s="13"/>
      <c r="J64" s="135"/>
      <c r="K64" s="13"/>
      <c r="L64" s="135"/>
      <c r="M64" s="13"/>
      <c r="N64" s="135"/>
      <c r="O64" s="37"/>
      <c r="P64" s="147"/>
      <c r="Q64" s="147"/>
      <c r="R64" s="147"/>
      <c r="S64" s="147"/>
      <c r="T64" s="147"/>
      <c r="U64" s="147"/>
      <c r="V64" s="147"/>
      <c r="W64" s="147"/>
      <c r="X64" s="39"/>
    </row>
    <row r="65" spans="1:24" s="34" customFormat="1" ht="18">
      <c r="A65" s="33"/>
      <c r="C65" s="119"/>
      <c r="E65" s="40"/>
      <c r="F65" s="35"/>
      <c r="G65" s="5"/>
      <c r="H65" s="5"/>
      <c r="I65" s="13"/>
      <c r="J65" s="135"/>
      <c r="K65" s="13"/>
      <c r="L65" s="135"/>
      <c r="M65" s="13"/>
      <c r="N65" s="135"/>
      <c r="O65" s="37"/>
      <c r="P65" s="162" t="s">
        <v>73</v>
      </c>
      <c r="Q65" s="147"/>
      <c r="R65" s="147"/>
      <c r="S65" s="147"/>
      <c r="T65" s="147"/>
      <c r="U65" s="147"/>
      <c r="V65" s="147"/>
      <c r="W65" s="147"/>
      <c r="X65" s="39"/>
    </row>
    <row r="66" spans="1:24" s="34" customFormat="1" ht="18">
      <c r="A66" s="33"/>
      <c r="C66" s="119"/>
      <c r="E66" s="40"/>
      <c r="F66" s="35"/>
      <c r="G66" s="5"/>
      <c r="H66" s="5"/>
      <c r="I66" s="13"/>
      <c r="J66" s="135"/>
      <c r="K66" s="13"/>
      <c r="L66" s="135"/>
      <c r="M66" s="13"/>
      <c r="N66" s="135"/>
      <c r="O66" s="37"/>
      <c r="P66" s="147"/>
      <c r="Q66" s="147"/>
      <c r="R66" s="147"/>
      <c r="S66" s="147"/>
      <c r="T66" s="147"/>
      <c r="U66" s="147"/>
      <c r="V66" s="147"/>
      <c r="W66" s="147"/>
      <c r="X66" s="39"/>
    </row>
    <row r="67" spans="1:24" s="34" customFormat="1" ht="18">
      <c r="A67" s="33"/>
      <c r="C67" s="119"/>
      <c r="E67" s="40"/>
      <c r="F67" s="35"/>
      <c r="G67" s="5"/>
      <c r="H67" s="5"/>
      <c r="I67" s="13"/>
      <c r="J67" s="135"/>
      <c r="K67" s="13"/>
      <c r="L67" s="135"/>
      <c r="M67" s="13"/>
      <c r="N67" s="135"/>
      <c r="O67" s="37"/>
      <c r="P67" s="147"/>
      <c r="Q67" s="147"/>
      <c r="R67" s="147"/>
      <c r="S67" s="147"/>
      <c r="T67" s="147"/>
      <c r="U67" s="147"/>
      <c r="V67" s="147"/>
      <c r="W67" s="147"/>
      <c r="X67" s="39"/>
    </row>
    <row r="68" spans="1:24" s="34" customFormat="1" ht="18">
      <c r="A68" s="33"/>
      <c r="C68" s="119"/>
      <c r="E68" s="40"/>
      <c r="F68" s="35"/>
      <c r="G68" s="5"/>
      <c r="H68" s="5"/>
      <c r="I68" s="13"/>
      <c r="J68" s="135"/>
      <c r="K68" s="13"/>
      <c r="L68" s="135"/>
      <c r="M68" s="13"/>
      <c r="N68" s="135"/>
      <c r="O68" s="37"/>
      <c r="P68" s="147"/>
      <c r="Q68" s="147"/>
      <c r="R68" s="147"/>
      <c r="S68" s="147"/>
      <c r="T68" s="147"/>
      <c r="U68" s="147"/>
      <c r="V68" s="147"/>
      <c r="W68" s="147"/>
      <c r="X68" s="39"/>
    </row>
    <row r="69" spans="1:24" s="34" customFormat="1" ht="18">
      <c r="A69" s="33"/>
      <c r="C69" s="119"/>
      <c r="E69" s="40"/>
      <c r="F69" s="35"/>
      <c r="G69" s="5"/>
      <c r="H69" s="5"/>
      <c r="I69" s="13"/>
      <c r="J69" s="135"/>
      <c r="K69" s="13"/>
      <c r="L69" s="135"/>
      <c r="M69" s="13"/>
      <c r="N69" s="135"/>
      <c r="O69" s="37"/>
      <c r="P69" s="147"/>
      <c r="Q69" s="147"/>
      <c r="R69" s="147"/>
      <c r="S69" s="147"/>
      <c r="T69" s="147"/>
      <c r="U69" s="147"/>
      <c r="V69" s="147"/>
      <c r="W69" s="147"/>
      <c r="X69" s="39"/>
    </row>
    <row r="70" spans="16:23" ht="18">
      <c r="P70" s="147"/>
      <c r="Q70" s="147"/>
      <c r="R70" s="147"/>
      <c r="S70" s="147"/>
      <c r="T70" s="147"/>
      <c r="U70" s="147"/>
      <c r="V70" s="147"/>
      <c r="W70" s="147"/>
    </row>
    <row r="71" spans="16:23" ht="18">
      <c r="P71" s="147"/>
      <c r="Q71" s="147"/>
      <c r="R71" s="147"/>
      <c r="S71" s="147"/>
      <c r="T71" s="147"/>
      <c r="U71" s="147"/>
      <c r="V71" s="147"/>
      <c r="W71" s="147"/>
    </row>
  </sheetData>
  <mergeCells count="21">
    <mergeCell ref="P59:W64"/>
    <mergeCell ref="P65:W71"/>
    <mergeCell ref="B51:C51"/>
    <mergeCell ref="D51:E51"/>
    <mergeCell ref="S56:W58"/>
    <mergeCell ref="S53:W55"/>
    <mergeCell ref="D53:G53"/>
    <mergeCell ref="A2:W2"/>
    <mergeCell ref="S3:T3"/>
    <mergeCell ref="F3:F4"/>
    <mergeCell ref="I3:J3"/>
    <mergeCell ref="G3:G4"/>
    <mergeCell ref="U3:W3"/>
    <mergeCell ref="B3:B4"/>
    <mergeCell ref="C3:C4"/>
    <mergeCell ref="E3:E4"/>
    <mergeCell ref="H3:H4"/>
    <mergeCell ref="D3:D4"/>
    <mergeCell ref="M3:N3"/>
    <mergeCell ref="K3:L3"/>
    <mergeCell ref="O3:R3"/>
  </mergeCells>
  <printOptions/>
  <pageMargins left="0.3" right="0.13" top="1" bottom="1" header="0.5" footer="0.5"/>
  <pageSetup orientation="portrait" paperSize="9" scale="35" r:id="rId2"/>
  <ignoredErrors>
    <ignoredError sqref="H51:N51 Q51:T51" emptyCellReference="1"/>
    <ignoredError sqref="W51 X25:X42 X51 X10:X12 X7 X9 X43:X49 Q10:R15 Q16:R20 X50 O16:P20 Q43:R49 S16:V20 W21:W49 S21:V49 O21:P49 Q21:R42 W16:W20 X8 W9:W15 R50" formula="1"/>
  </ignoredErrors>
  <drawing r:id="rId1"/>
</worksheet>
</file>

<file path=xl/worksheets/sheet2.xml><?xml version="1.0" encoding="utf-8"?>
<worksheet xmlns="http://schemas.openxmlformats.org/spreadsheetml/2006/main" xmlns:r="http://schemas.openxmlformats.org/officeDocument/2006/relationships">
  <dimension ref="A1:AB83"/>
  <sheetViews>
    <sheetView zoomScale="70" zoomScaleNormal="70" workbookViewId="0" topLeftCell="A1">
      <selection activeCell="B3" sqref="B3:B4"/>
    </sheetView>
  </sheetViews>
  <sheetFormatPr defaultColWidth="9.140625" defaultRowHeight="12.75"/>
  <cols>
    <col min="1" max="1" width="4.57421875" style="31" bestFit="1" customWidth="1"/>
    <col min="2" max="2" width="40.140625" style="3" customWidth="1"/>
    <col min="3" max="3" width="9.8515625" style="5" hidden="1" customWidth="1"/>
    <col min="4" max="4" width="13.421875" style="3" customWidth="1"/>
    <col min="5" max="5" width="18.140625" style="4" hidden="1" customWidth="1"/>
    <col min="6" max="6" width="7.140625" style="5" bestFit="1" customWidth="1"/>
    <col min="7" max="7" width="9.140625" style="5" hidden="1" customWidth="1"/>
    <col min="8" max="8" width="9.57421875" style="5" customWidth="1"/>
    <col min="9" max="9" width="11.00390625" style="13" hidden="1" customWidth="1"/>
    <col min="10" max="10" width="7.421875" style="3" hidden="1" customWidth="1"/>
    <col min="11" max="11" width="11.00390625" style="13" hidden="1" customWidth="1"/>
    <col min="12" max="12" width="8.00390625" style="3" hidden="1" customWidth="1"/>
    <col min="13" max="13" width="12.140625" style="13" hidden="1" customWidth="1"/>
    <col min="14" max="14" width="8.00390625" style="3" hidden="1" customWidth="1"/>
    <col min="15" max="15" width="14.00390625" style="15" bestFit="1" customWidth="1"/>
    <col min="16" max="16" width="9.8515625" style="3" bestFit="1" customWidth="1"/>
    <col min="17" max="17" width="10.7109375" style="3" hidden="1" customWidth="1"/>
    <col min="18" max="18" width="7.7109375" style="17" hidden="1" customWidth="1"/>
    <col min="19" max="19" width="12.140625" style="16" hidden="1" customWidth="1"/>
    <col min="20" max="20" width="10.28125" style="3" hidden="1" customWidth="1"/>
    <col min="21" max="21" width="15.00390625" style="13" bestFit="1" customWidth="1"/>
    <col min="22" max="22" width="10.8515625" style="14" customWidth="1"/>
    <col min="23" max="23" width="7.7109375" style="17"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5.25" customHeight="1">
      <c r="A1" s="29"/>
      <c r="B1" s="28"/>
      <c r="C1" s="27"/>
      <c r="D1" s="26"/>
      <c r="E1" s="26"/>
      <c r="F1" s="25"/>
      <c r="G1" s="25"/>
      <c r="H1" s="25"/>
      <c r="I1" s="24"/>
      <c r="J1" s="23"/>
      <c r="K1" s="22"/>
      <c r="L1" s="21"/>
      <c r="M1" s="20"/>
      <c r="N1" s="19"/>
      <c r="O1" s="18"/>
    </row>
    <row r="2" spans="1:23" s="2" customFormat="1" ht="27.75" thickBot="1">
      <c r="A2" s="169" t="s">
        <v>74</v>
      </c>
      <c r="B2" s="154"/>
      <c r="C2" s="154"/>
      <c r="D2" s="154"/>
      <c r="E2" s="154"/>
      <c r="F2" s="154"/>
      <c r="G2" s="154"/>
      <c r="H2" s="154"/>
      <c r="I2" s="154"/>
      <c r="J2" s="154"/>
      <c r="K2" s="154"/>
      <c r="L2" s="154"/>
      <c r="M2" s="154"/>
      <c r="N2" s="154"/>
      <c r="O2" s="154"/>
      <c r="P2" s="154"/>
      <c r="Q2" s="154"/>
      <c r="R2" s="154"/>
      <c r="S2" s="154"/>
      <c r="T2" s="154"/>
      <c r="U2" s="154"/>
      <c r="V2" s="154"/>
      <c r="W2" s="154"/>
    </row>
    <row r="3" spans="1:23" s="30" customFormat="1" ht="16.5" customHeight="1">
      <c r="A3" s="32"/>
      <c r="B3" s="157" t="s">
        <v>18</v>
      </c>
      <c r="C3" s="149" t="s">
        <v>30</v>
      </c>
      <c r="D3" s="149" t="s">
        <v>19</v>
      </c>
      <c r="E3" s="149" t="s">
        <v>45</v>
      </c>
      <c r="F3" s="149" t="s">
        <v>31</v>
      </c>
      <c r="G3" s="149" t="s">
        <v>32</v>
      </c>
      <c r="H3" s="149" t="s">
        <v>33</v>
      </c>
      <c r="I3" s="151" t="s">
        <v>20</v>
      </c>
      <c r="J3" s="151"/>
      <c r="K3" s="151" t="s">
        <v>21</v>
      </c>
      <c r="L3" s="151"/>
      <c r="M3" s="151" t="s">
        <v>22</v>
      </c>
      <c r="N3" s="151"/>
      <c r="O3" s="152" t="s">
        <v>34</v>
      </c>
      <c r="P3" s="152"/>
      <c r="Q3" s="152"/>
      <c r="R3" s="152"/>
      <c r="S3" s="151" t="s">
        <v>35</v>
      </c>
      <c r="T3" s="151"/>
      <c r="U3" s="152" t="s">
        <v>36</v>
      </c>
      <c r="V3" s="152"/>
      <c r="W3" s="156"/>
    </row>
    <row r="4" spans="1:23" s="30" customFormat="1" ht="37.5" customHeight="1" thickBot="1">
      <c r="A4" s="103"/>
      <c r="B4" s="158"/>
      <c r="C4" s="155"/>
      <c r="D4" s="150"/>
      <c r="E4" s="150"/>
      <c r="F4" s="155"/>
      <c r="G4" s="155"/>
      <c r="H4" s="155"/>
      <c r="I4" s="104" t="s">
        <v>29</v>
      </c>
      <c r="J4" s="105" t="s">
        <v>24</v>
      </c>
      <c r="K4" s="104" t="s">
        <v>29</v>
      </c>
      <c r="L4" s="105" t="s">
        <v>24</v>
      </c>
      <c r="M4" s="104" t="s">
        <v>29</v>
      </c>
      <c r="N4" s="105" t="s">
        <v>24</v>
      </c>
      <c r="O4" s="106" t="s">
        <v>29</v>
      </c>
      <c r="P4" s="107" t="s">
        <v>24</v>
      </c>
      <c r="Q4" s="107" t="s">
        <v>37</v>
      </c>
      <c r="R4" s="108" t="s">
        <v>38</v>
      </c>
      <c r="S4" s="109" t="s">
        <v>29</v>
      </c>
      <c r="T4" s="105" t="s">
        <v>23</v>
      </c>
      <c r="U4" s="104" t="s">
        <v>29</v>
      </c>
      <c r="V4" s="110" t="s">
        <v>24</v>
      </c>
      <c r="W4" s="111" t="s">
        <v>38</v>
      </c>
    </row>
    <row r="5" spans="1:24" s="6" customFormat="1" ht="15.75" customHeight="1">
      <c r="A5" s="54">
        <v>1</v>
      </c>
      <c r="B5" s="198" t="s">
        <v>145</v>
      </c>
      <c r="C5" s="199">
        <v>39045</v>
      </c>
      <c r="D5" s="200" t="s">
        <v>146</v>
      </c>
      <c r="E5" s="201" t="s">
        <v>147</v>
      </c>
      <c r="F5" s="202">
        <v>59</v>
      </c>
      <c r="G5" s="202">
        <v>59</v>
      </c>
      <c r="H5" s="202">
        <v>1</v>
      </c>
      <c r="I5" s="203">
        <v>90774</v>
      </c>
      <c r="J5" s="204">
        <v>11283</v>
      </c>
      <c r="K5" s="205">
        <v>227491.5</v>
      </c>
      <c r="L5" s="204">
        <v>26670</v>
      </c>
      <c r="M5" s="205">
        <v>259479.5</v>
      </c>
      <c r="N5" s="204">
        <v>30394</v>
      </c>
      <c r="O5" s="206">
        <f>SUM(I5+K5+M5)</f>
        <v>577745</v>
      </c>
      <c r="P5" s="207">
        <f>SUM(J5+L5+N5)</f>
        <v>68347</v>
      </c>
      <c r="Q5" s="208">
        <f>IF(O5&lt;&gt;0,P5/G5,"")</f>
        <v>1158.4237288135594</v>
      </c>
      <c r="R5" s="209">
        <f>IF(O5&lt;&gt;0,O5/P5,"")</f>
        <v>8.453114255197741</v>
      </c>
      <c r="S5" s="205"/>
      <c r="T5" s="210">
        <f>IF(S5&lt;&gt;0,-(S5-O5)/S5,"")</f>
      </c>
      <c r="U5" s="211">
        <v>577745</v>
      </c>
      <c r="V5" s="253">
        <v>68347</v>
      </c>
      <c r="W5" s="254">
        <f>U5/V5</f>
        <v>8.453114255197741</v>
      </c>
      <c r="X5" s="7"/>
    </row>
    <row r="6" spans="1:24" s="6" customFormat="1" ht="15.75" customHeight="1">
      <c r="A6" s="54">
        <v>2</v>
      </c>
      <c r="B6" s="212" t="s">
        <v>148</v>
      </c>
      <c r="C6" s="69">
        <v>39045</v>
      </c>
      <c r="D6" s="70" t="s">
        <v>25</v>
      </c>
      <c r="E6" s="60" t="s">
        <v>26</v>
      </c>
      <c r="F6" s="71">
        <v>69</v>
      </c>
      <c r="G6" s="71">
        <v>72</v>
      </c>
      <c r="H6" s="71">
        <v>1</v>
      </c>
      <c r="I6" s="181">
        <v>118627</v>
      </c>
      <c r="J6" s="73">
        <v>12402</v>
      </c>
      <c r="K6" s="182">
        <v>215627</v>
      </c>
      <c r="L6" s="73">
        <v>21700</v>
      </c>
      <c r="M6" s="182">
        <v>208986</v>
      </c>
      <c r="N6" s="73">
        <v>21239</v>
      </c>
      <c r="O6" s="183">
        <f>+I6+K6+M6</f>
        <v>543240</v>
      </c>
      <c r="P6" s="184">
        <f>+J6+L6+N6</f>
        <v>55341</v>
      </c>
      <c r="Q6" s="74">
        <f>IF(O6&lt;&gt;0,P6/G6,"")</f>
        <v>768.625</v>
      </c>
      <c r="R6" s="75">
        <f>IF(O6&lt;&gt;0,O6/P6,"")</f>
        <v>9.816230281346561</v>
      </c>
      <c r="S6" s="182"/>
      <c r="T6" s="179"/>
      <c r="U6" s="182">
        <v>545741</v>
      </c>
      <c r="V6" s="73">
        <v>55558</v>
      </c>
      <c r="W6" s="255">
        <f>U6/V6</f>
        <v>9.822905792145146</v>
      </c>
      <c r="X6" s="7"/>
    </row>
    <row r="7" spans="1:24" s="6" customFormat="1" ht="15.75" customHeight="1">
      <c r="A7" s="55">
        <v>3</v>
      </c>
      <c r="B7" s="239" t="s">
        <v>129</v>
      </c>
      <c r="C7" s="240">
        <v>39038</v>
      </c>
      <c r="D7" s="241" t="s">
        <v>25</v>
      </c>
      <c r="E7" s="242" t="s">
        <v>43</v>
      </c>
      <c r="F7" s="243">
        <v>103</v>
      </c>
      <c r="G7" s="243">
        <v>105</v>
      </c>
      <c r="H7" s="243">
        <v>2</v>
      </c>
      <c r="I7" s="244">
        <v>86528</v>
      </c>
      <c r="J7" s="245">
        <v>9214</v>
      </c>
      <c r="K7" s="246">
        <v>159306</v>
      </c>
      <c r="L7" s="245">
        <v>16702</v>
      </c>
      <c r="M7" s="246">
        <v>145453</v>
      </c>
      <c r="N7" s="245">
        <v>15454</v>
      </c>
      <c r="O7" s="247">
        <f>+I7+K7+M7</f>
        <v>391287</v>
      </c>
      <c r="P7" s="248">
        <f>+J7+L7+N7</f>
        <v>41370</v>
      </c>
      <c r="Q7" s="249">
        <f>IF(O7&lt;&gt;0,P7/G7,"")</f>
        <v>394</v>
      </c>
      <c r="R7" s="250">
        <f>IF(O7&lt;&gt;0,O7/P7,"")</f>
        <v>9.458230601885424</v>
      </c>
      <c r="S7" s="246">
        <v>650111</v>
      </c>
      <c r="T7" s="251">
        <f>IF(S7&lt;&gt;0,-(S7-O7)/S7,"")</f>
        <v>-0.3981227821095167</v>
      </c>
      <c r="U7" s="246">
        <v>1327504</v>
      </c>
      <c r="V7" s="245">
        <v>145751</v>
      </c>
      <c r="W7" s="261">
        <f>U7/V7</f>
        <v>9.108026703075794</v>
      </c>
      <c r="X7" s="7"/>
    </row>
    <row r="8" spans="1:25" s="9" customFormat="1" ht="15.75" customHeight="1">
      <c r="A8" s="53">
        <v>4</v>
      </c>
      <c r="B8" s="228" t="s">
        <v>122</v>
      </c>
      <c r="C8" s="229">
        <v>39010</v>
      </c>
      <c r="D8" s="230" t="s">
        <v>146</v>
      </c>
      <c r="E8" s="84" t="s">
        <v>130</v>
      </c>
      <c r="F8" s="85">
        <v>249</v>
      </c>
      <c r="G8" s="85">
        <v>144</v>
      </c>
      <c r="H8" s="85">
        <v>6</v>
      </c>
      <c r="I8" s="231">
        <v>57096</v>
      </c>
      <c r="J8" s="99">
        <v>8753</v>
      </c>
      <c r="K8" s="232">
        <v>145796.5</v>
      </c>
      <c r="L8" s="99">
        <v>20746</v>
      </c>
      <c r="M8" s="232">
        <v>152304</v>
      </c>
      <c r="N8" s="99">
        <v>21025</v>
      </c>
      <c r="O8" s="233">
        <f>SUM(I8+K8+M8)</f>
        <v>355196.5</v>
      </c>
      <c r="P8" s="234">
        <f>SUM(J8+L8+N8)</f>
        <v>50524</v>
      </c>
      <c r="Q8" s="235">
        <f>IF(O8&lt;&gt;0,P8/G8,"")</f>
        <v>350.8611111111111</v>
      </c>
      <c r="R8" s="236">
        <f>IF(O8&lt;&gt;0,O8/P8,"")</f>
        <v>7.0302529490935</v>
      </c>
      <c r="S8" s="232">
        <v>449699</v>
      </c>
      <c r="T8" s="237">
        <f>IF(S8&lt;&gt;0,-(S8-O8)/S8,"")</f>
        <v>-0.21014611996024007</v>
      </c>
      <c r="U8" s="238">
        <v>6946383.5</v>
      </c>
      <c r="V8" s="99">
        <v>1001110</v>
      </c>
      <c r="W8" s="260">
        <f>U8/V8</f>
        <v>6.938681563464554</v>
      </c>
      <c r="Y8" s="8"/>
    </row>
    <row r="9" spans="1:24" s="10" customFormat="1" ht="15.75" customHeight="1">
      <c r="A9" s="54">
        <v>5</v>
      </c>
      <c r="B9" s="212" t="s">
        <v>131</v>
      </c>
      <c r="C9" s="69">
        <v>39038</v>
      </c>
      <c r="D9" s="60" t="s">
        <v>6</v>
      </c>
      <c r="E9" s="60" t="s">
        <v>132</v>
      </c>
      <c r="F9" s="71">
        <v>109</v>
      </c>
      <c r="G9" s="71">
        <v>109</v>
      </c>
      <c r="H9" s="71">
        <v>2</v>
      </c>
      <c r="I9" s="181">
        <v>65139</v>
      </c>
      <c r="J9" s="73">
        <v>8028</v>
      </c>
      <c r="K9" s="182">
        <v>138717</v>
      </c>
      <c r="L9" s="73">
        <v>16375</v>
      </c>
      <c r="M9" s="182">
        <v>145688.5</v>
      </c>
      <c r="N9" s="73">
        <v>16918</v>
      </c>
      <c r="O9" s="183">
        <f>I9+K9+M9</f>
        <v>349544.5</v>
      </c>
      <c r="P9" s="184">
        <f>J9+L9+N9</f>
        <v>41321</v>
      </c>
      <c r="Q9" s="74">
        <f>IF(O9&lt;&gt;0,P9/G9,"")</f>
        <v>379.091743119266</v>
      </c>
      <c r="R9" s="75">
        <f>IF(O9&lt;&gt;0,O9/P9,"")</f>
        <v>8.459245904019747</v>
      </c>
      <c r="S9" s="182">
        <v>429614.5</v>
      </c>
      <c r="T9" s="179">
        <f>IF(S9&lt;&gt;0,-(S9-O9)/S9,"")</f>
        <v>-0.18637639092721497</v>
      </c>
      <c r="U9" s="185">
        <f>712634+349544.5</f>
        <v>1062178.5</v>
      </c>
      <c r="V9" s="65">
        <f>88349+41321</f>
        <v>129670</v>
      </c>
      <c r="W9" s="255">
        <f>IF(U9&lt;&gt;0,U9/V9,"")</f>
        <v>8.191397393383204</v>
      </c>
      <c r="X9" s="8"/>
    </row>
    <row r="10" spans="1:24" s="10" customFormat="1" ht="15.75" customHeight="1">
      <c r="A10" s="54">
        <v>6</v>
      </c>
      <c r="B10" s="214" t="s">
        <v>103</v>
      </c>
      <c r="C10" s="69">
        <v>39010</v>
      </c>
      <c r="D10" s="186" t="s">
        <v>104</v>
      </c>
      <c r="E10" s="186" t="s">
        <v>105</v>
      </c>
      <c r="F10" s="187">
        <v>225</v>
      </c>
      <c r="G10" s="187">
        <v>227</v>
      </c>
      <c r="H10" s="187">
        <v>6</v>
      </c>
      <c r="I10" s="188">
        <v>52325</v>
      </c>
      <c r="J10" s="189">
        <v>8360</v>
      </c>
      <c r="K10" s="190">
        <v>129020</v>
      </c>
      <c r="L10" s="189">
        <v>19002</v>
      </c>
      <c r="M10" s="190">
        <v>140277.5</v>
      </c>
      <c r="N10" s="189">
        <v>19722</v>
      </c>
      <c r="O10" s="191">
        <f>I10+K10+M10</f>
        <v>321622.5</v>
      </c>
      <c r="P10" s="192">
        <f>J10+L10+N10</f>
        <v>47084</v>
      </c>
      <c r="Q10" s="189">
        <f>+P10/G10</f>
        <v>207.41850220264317</v>
      </c>
      <c r="R10" s="193">
        <f>+O10/P10</f>
        <v>6.83082363435562</v>
      </c>
      <c r="S10" s="190">
        <v>472837</v>
      </c>
      <c r="T10" s="179">
        <f>IF(S10&lt;&gt;0,-(S10-O10)/S10,"")</f>
        <v>-0.31980259582054704</v>
      </c>
      <c r="U10" s="190">
        <v>12597132.5</v>
      </c>
      <c r="V10" s="189">
        <v>1630845</v>
      </c>
      <c r="W10" s="257">
        <f>U10/V10</f>
        <v>7.7242978333318</v>
      </c>
      <c r="X10" s="12"/>
    </row>
    <row r="11" spans="1:24" s="10" customFormat="1" ht="15.75" customHeight="1">
      <c r="A11" s="54">
        <v>7</v>
      </c>
      <c r="B11" s="213" t="s">
        <v>149</v>
      </c>
      <c r="C11" s="59">
        <v>39045</v>
      </c>
      <c r="D11" s="174" t="s">
        <v>146</v>
      </c>
      <c r="E11" s="61" t="s">
        <v>137</v>
      </c>
      <c r="F11" s="62">
        <v>74</v>
      </c>
      <c r="G11" s="62">
        <v>74</v>
      </c>
      <c r="H11" s="62">
        <v>1</v>
      </c>
      <c r="I11" s="175">
        <v>44040.5</v>
      </c>
      <c r="J11" s="64">
        <v>5400</v>
      </c>
      <c r="K11" s="176">
        <v>101204</v>
      </c>
      <c r="L11" s="64">
        <v>11583</v>
      </c>
      <c r="M11" s="176">
        <v>117114</v>
      </c>
      <c r="N11" s="64">
        <v>13592</v>
      </c>
      <c r="O11" s="177">
        <f>I11+K11+M11</f>
        <v>262358.5</v>
      </c>
      <c r="P11" s="178">
        <f>J11+L11+N11</f>
        <v>30575</v>
      </c>
      <c r="Q11" s="74">
        <f>IF(O11&lt;&gt;0,P11/G11,"")</f>
        <v>413.1756756756757</v>
      </c>
      <c r="R11" s="75">
        <f>IF(O11&lt;&gt;0,O11/P11,"")</f>
        <v>8.580817661488144</v>
      </c>
      <c r="S11" s="176"/>
      <c r="T11" s="179">
        <f>IF(S11&lt;&gt;0,-(S11-O11)/S11,"")</f>
      </c>
      <c r="U11" s="180">
        <v>262358.5</v>
      </c>
      <c r="V11" s="65">
        <v>30575</v>
      </c>
      <c r="W11" s="256">
        <f>U11/V11</f>
        <v>8.580817661488144</v>
      </c>
      <c r="X11" s="8"/>
    </row>
    <row r="12" spans="1:25" s="10" customFormat="1" ht="15.75" customHeight="1">
      <c r="A12" s="54">
        <v>8</v>
      </c>
      <c r="B12" s="213" t="s">
        <v>110</v>
      </c>
      <c r="C12" s="69">
        <v>39031</v>
      </c>
      <c r="D12" s="61" t="s">
        <v>27</v>
      </c>
      <c r="E12" s="61" t="s">
        <v>14</v>
      </c>
      <c r="F12" s="62">
        <v>83</v>
      </c>
      <c r="G12" s="62">
        <v>83</v>
      </c>
      <c r="H12" s="62">
        <v>3</v>
      </c>
      <c r="I12" s="175">
        <v>42123</v>
      </c>
      <c r="J12" s="64">
        <v>4698</v>
      </c>
      <c r="K12" s="176">
        <v>78063</v>
      </c>
      <c r="L12" s="64">
        <v>8366</v>
      </c>
      <c r="M12" s="176">
        <v>74347</v>
      </c>
      <c r="N12" s="64">
        <v>7987</v>
      </c>
      <c r="O12" s="177">
        <f>+M12+K12+I12</f>
        <v>194533</v>
      </c>
      <c r="P12" s="178">
        <f>+N12+L12+J12</f>
        <v>21051</v>
      </c>
      <c r="Q12" s="64">
        <f>+P12/G12</f>
        <v>253.6265060240964</v>
      </c>
      <c r="R12" s="76">
        <f>+O12/P12</f>
        <v>9.241033680110208</v>
      </c>
      <c r="S12" s="176">
        <v>279185</v>
      </c>
      <c r="T12" s="179">
        <f>IF(S12&lt;&gt;0,-(S12-O12)/S12,"")</f>
        <v>-0.30321113240324515</v>
      </c>
      <c r="U12" s="176">
        <v>1275110</v>
      </c>
      <c r="V12" s="64">
        <v>141694</v>
      </c>
      <c r="W12" s="258">
        <f>+U12/V12</f>
        <v>8.999040185187798</v>
      </c>
      <c r="X12" s="8"/>
      <c r="Y12" s="8"/>
    </row>
    <row r="13" spans="1:25" s="10" customFormat="1" ht="15.75" customHeight="1">
      <c r="A13" s="54">
        <v>9</v>
      </c>
      <c r="B13" s="212" t="s">
        <v>107</v>
      </c>
      <c r="C13" s="69">
        <v>39024</v>
      </c>
      <c r="D13" s="70" t="s">
        <v>25</v>
      </c>
      <c r="E13" s="60" t="s">
        <v>14</v>
      </c>
      <c r="F13" s="71">
        <v>103</v>
      </c>
      <c r="G13" s="71">
        <v>89</v>
      </c>
      <c r="H13" s="71">
        <v>4</v>
      </c>
      <c r="I13" s="181">
        <v>41962</v>
      </c>
      <c r="J13" s="73">
        <v>6320</v>
      </c>
      <c r="K13" s="182">
        <v>75667</v>
      </c>
      <c r="L13" s="73">
        <v>10548</v>
      </c>
      <c r="M13" s="182">
        <v>74383</v>
      </c>
      <c r="N13" s="73">
        <v>10167</v>
      </c>
      <c r="O13" s="183">
        <f>+I13+K13+M13</f>
        <v>192012</v>
      </c>
      <c r="P13" s="184">
        <f>+J13+L13+N13</f>
        <v>27035</v>
      </c>
      <c r="Q13" s="74">
        <f>IF(O13&lt;&gt;0,P13/G13,"")</f>
        <v>303.76404494382024</v>
      </c>
      <c r="R13" s="75">
        <f>IF(O13&lt;&gt;0,O13/P13,"")</f>
        <v>7.1023488071019045</v>
      </c>
      <c r="S13" s="182">
        <v>362454</v>
      </c>
      <c r="T13" s="179">
        <f>IF(S13&lt;&gt;0,-(S13-O13)/S13,"")</f>
        <v>-0.4702444999917231</v>
      </c>
      <c r="U13" s="182">
        <v>3218678</v>
      </c>
      <c r="V13" s="73">
        <v>423617</v>
      </c>
      <c r="W13" s="255">
        <f>U13/V13</f>
        <v>7.598085062686342</v>
      </c>
      <c r="X13" s="8"/>
      <c r="Y13" s="8"/>
    </row>
    <row r="14" spans="1:25" s="10" customFormat="1" ht="15.75" customHeight="1">
      <c r="A14" s="54">
        <v>10</v>
      </c>
      <c r="B14" s="213" t="s">
        <v>123</v>
      </c>
      <c r="C14" s="59">
        <v>39024</v>
      </c>
      <c r="D14" s="174" t="s">
        <v>146</v>
      </c>
      <c r="E14" s="61" t="s">
        <v>124</v>
      </c>
      <c r="F14" s="62">
        <v>77</v>
      </c>
      <c r="G14" s="62">
        <v>73</v>
      </c>
      <c r="H14" s="62">
        <v>4</v>
      </c>
      <c r="I14" s="175">
        <v>17889.5</v>
      </c>
      <c r="J14" s="64">
        <v>2967</v>
      </c>
      <c r="K14" s="176">
        <v>33650.5</v>
      </c>
      <c r="L14" s="64">
        <v>5361</v>
      </c>
      <c r="M14" s="176">
        <v>33336</v>
      </c>
      <c r="N14" s="64">
        <v>5285</v>
      </c>
      <c r="O14" s="177">
        <f>SUM(I14+K14+M14)</f>
        <v>84876</v>
      </c>
      <c r="P14" s="178">
        <f>SUM(J14+L14+N14)</f>
        <v>13613</v>
      </c>
      <c r="Q14" s="74">
        <f>IF(O14&lt;&gt;0,P14/G14,"")</f>
        <v>186.4794520547945</v>
      </c>
      <c r="R14" s="75">
        <f>IF(O14&lt;&gt;0,O14/P14,"")</f>
        <v>6.234922500550944</v>
      </c>
      <c r="S14" s="176">
        <v>159275.5</v>
      </c>
      <c r="T14" s="179">
        <f>IF(S14&lt;&gt;0,-(S14-O14)/S14,"")</f>
        <v>-0.46711201660016766</v>
      </c>
      <c r="U14" s="180">
        <v>1255697</v>
      </c>
      <c r="V14" s="65">
        <v>172220</v>
      </c>
      <c r="W14" s="256">
        <f>U14/V14</f>
        <v>7.291237951457438</v>
      </c>
      <c r="X14" s="8"/>
      <c r="Y14" s="8"/>
    </row>
    <row r="15" spans="1:25" s="10" customFormat="1" ht="15.75" customHeight="1">
      <c r="A15" s="54">
        <v>11</v>
      </c>
      <c r="B15" s="213" t="s">
        <v>150</v>
      </c>
      <c r="C15" s="59">
        <v>39031</v>
      </c>
      <c r="D15" s="174" t="s">
        <v>146</v>
      </c>
      <c r="E15" s="61" t="s">
        <v>41</v>
      </c>
      <c r="F15" s="62">
        <v>50</v>
      </c>
      <c r="G15" s="62">
        <v>50</v>
      </c>
      <c r="H15" s="62">
        <v>3</v>
      </c>
      <c r="I15" s="175">
        <v>16467.5</v>
      </c>
      <c r="J15" s="64">
        <v>1582</v>
      </c>
      <c r="K15" s="176">
        <v>32654</v>
      </c>
      <c r="L15" s="64">
        <v>3021</v>
      </c>
      <c r="M15" s="176">
        <v>30326.5</v>
      </c>
      <c r="N15" s="64">
        <v>2775</v>
      </c>
      <c r="O15" s="177">
        <f>I15+K15+M15</f>
        <v>79448</v>
      </c>
      <c r="P15" s="178">
        <f>J15+L15+N15</f>
        <v>7378</v>
      </c>
      <c r="Q15" s="74">
        <f>IF(O15&lt;&gt;0,P15/G15,"")</f>
        <v>147.56</v>
      </c>
      <c r="R15" s="75">
        <f>IF(O15&lt;&gt;0,O15/P15,"")</f>
        <v>10.7682298725942</v>
      </c>
      <c r="S15" s="176">
        <v>117791</v>
      </c>
      <c r="T15" s="179">
        <f>IF(S15&lt;&gt;0,-(S15-O15)/S15,"")</f>
        <v>-0.32551722966949936</v>
      </c>
      <c r="U15" s="180">
        <v>531277.5</v>
      </c>
      <c r="V15" s="65">
        <v>56600</v>
      </c>
      <c r="W15" s="256">
        <f>U15/V15</f>
        <v>9.386528268551237</v>
      </c>
      <c r="X15" s="8"/>
      <c r="Y15" s="8"/>
    </row>
    <row r="16" spans="1:25" s="10" customFormat="1" ht="15.75" customHeight="1">
      <c r="A16" s="54">
        <v>12</v>
      </c>
      <c r="B16" s="213" t="s">
        <v>101</v>
      </c>
      <c r="C16" s="69">
        <v>39010</v>
      </c>
      <c r="D16" s="61" t="s">
        <v>27</v>
      </c>
      <c r="E16" s="61" t="s">
        <v>82</v>
      </c>
      <c r="F16" s="62">
        <v>106</v>
      </c>
      <c r="G16" s="62">
        <v>42</v>
      </c>
      <c r="H16" s="62">
        <v>6</v>
      </c>
      <c r="I16" s="175">
        <v>4409</v>
      </c>
      <c r="J16" s="64">
        <v>697</v>
      </c>
      <c r="K16" s="176">
        <v>9750</v>
      </c>
      <c r="L16" s="64">
        <v>1477</v>
      </c>
      <c r="M16" s="176">
        <v>11826</v>
      </c>
      <c r="N16" s="64">
        <v>1686</v>
      </c>
      <c r="O16" s="177">
        <f>+M16+K16+I16</f>
        <v>25985</v>
      </c>
      <c r="P16" s="178">
        <f>+N16+L16+J16</f>
        <v>3860</v>
      </c>
      <c r="Q16" s="64">
        <f>+P16/G16</f>
        <v>91.9047619047619</v>
      </c>
      <c r="R16" s="76">
        <f>+O16/P16</f>
        <v>6.731865284974093</v>
      </c>
      <c r="S16" s="176">
        <v>20389</v>
      </c>
      <c r="T16" s="179">
        <f>IF(S16&lt;&gt;0,-(S16-O16)/S16,"")</f>
        <v>0.2744617195546618</v>
      </c>
      <c r="U16" s="176">
        <v>1189954</v>
      </c>
      <c r="V16" s="64">
        <v>154074</v>
      </c>
      <c r="W16" s="258">
        <f>+U16/V16</f>
        <v>7.723262847722523</v>
      </c>
      <c r="X16" s="8"/>
      <c r="Y16" s="8"/>
    </row>
    <row r="17" spans="1:25" s="10" customFormat="1" ht="15.75" customHeight="1">
      <c r="A17" s="54">
        <v>13</v>
      </c>
      <c r="B17" s="213" t="s">
        <v>133</v>
      </c>
      <c r="C17" s="59">
        <v>39038</v>
      </c>
      <c r="D17" s="174" t="s">
        <v>146</v>
      </c>
      <c r="E17" s="61" t="s">
        <v>134</v>
      </c>
      <c r="F17" s="62">
        <v>40</v>
      </c>
      <c r="G17" s="62">
        <v>39</v>
      </c>
      <c r="H17" s="62">
        <v>2</v>
      </c>
      <c r="I17" s="175">
        <v>4927</v>
      </c>
      <c r="J17" s="64">
        <v>619</v>
      </c>
      <c r="K17" s="176">
        <v>8277.5</v>
      </c>
      <c r="L17" s="64">
        <v>992</v>
      </c>
      <c r="M17" s="176">
        <v>9395</v>
      </c>
      <c r="N17" s="64">
        <v>1127</v>
      </c>
      <c r="O17" s="177">
        <f>I17+K17+M17</f>
        <v>22599.5</v>
      </c>
      <c r="P17" s="178">
        <f>J17+L17+N17</f>
        <v>2738</v>
      </c>
      <c r="Q17" s="74">
        <f>IF(O17&lt;&gt;0,P17/G17,"")</f>
        <v>70.2051282051282</v>
      </c>
      <c r="R17" s="75">
        <f>IF(O17&lt;&gt;0,O17/P17,"")</f>
        <v>8.254017531044559</v>
      </c>
      <c r="S17" s="176">
        <v>51865</v>
      </c>
      <c r="T17" s="179">
        <f>IF(S17&lt;&gt;0,-(S17-O17)/S17,"")</f>
        <v>-0.5642629904559915</v>
      </c>
      <c r="U17" s="180">
        <v>108023</v>
      </c>
      <c r="V17" s="65">
        <v>13580</v>
      </c>
      <c r="W17" s="256">
        <f>U17/V17</f>
        <v>7.954565537555228</v>
      </c>
      <c r="X17" s="8"/>
      <c r="Y17" s="8"/>
    </row>
    <row r="18" spans="1:25" s="10" customFormat="1" ht="15.75" customHeight="1">
      <c r="A18" s="54">
        <v>14</v>
      </c>
      <c r="B18" s="213" t="s">
        <v>135</v>
      </c>
      <c r="C18" s="69">
        <v>39038</v>
      </c>
      <c r="D18" s="61" t="s">
        <v>27</v>
      </c>
      <c r="E18" s="61" t="s">
        <v>14</v>
      </c>
      <c r="F18" s="62">
        <v>40</v>
      </c>
      <c r="G18" s="62">
        <v>38</v>
      </c>
      <c r="H18" s="62">
        <v>2</v>
      </c>
      <c r="I18" s="175">
        <v>4458</v>
      </c>
      <c r="J18" s="64">
        <v>509</v>
      </c>
      <c r="K18" s="176">
        <v>7971</v>
      </c>
      <c r="L18" s="64">
        <v>868</v>
      </c>
      <c r="M18" s="176">
        <v>9233</v>
      </c>
      <c r="N18" s="64">
        <v>1035</v>
      </c>
      <c r="O18" s="177">
        <f>+M18+K18+I18</f>
        <v>21662</v>
      </c>
      <c r="P18" s="178">
        <f>+N18+L18+J18</f>
        <v>2412</v>
      </c>
      <c r="Q18" s="64">
        <f>+P18/G18</f>
        <v>63.473684210526315</v>
      </c>
      <c r="R18" s="76">
        <f>+O18/P18</f>
        <v>8.980928689883914</v>
      </c>
      <c r="S18" s="176">
        <v>42147</v>
      </c>
      <c r="T18" s="179">
        <f>IF(S18&lt;&gt;0,-(S18-O18)/S18,"")</f>
        <v>-0.48603696585759365</v>
      </c>
      <c r="U18" s="176">
        <v>88910</v>
      </c>
      <c r="V18" s="64">
        <v>10267</v>
      </c>
      <c r="W18" s="258">
        <f>+U18/V18</f>
        <v>8.659783773254116</v>
      </c>
      <c r="X18" s="8"/>
      <c r="Y18" s="8"/>
    </row>
    <row r="19" spans="1:25" s="10" customFormat="1" ht="15.75" customHeight="1">
      <c r="A19" s="54">
        <v>15</v>
      </c>
      <c r="B19" s="214" t="s">
        <v>108</v>
      </c>
      <c r="C19" s="121">
        <v>39024</v>
      </c>
      <c r="D19" s="186" t="s">
        <v>28</v>
      </c>
      <c r="E19" s="186" t="s">
        <v>7</v>
      </c>
      <c r="F19" s="187">
        <v>21</v>
      </c>
      <c r="G19" s="187">
        <v>19</v>
      </c>
      <c r="H19" s="187">
        <v>4</v>
      </c>
      <c r="I19" s="188">
        <v>4632</v>
      </c>
      <c r="J19" s="189">
        <v>749</v>
      </c>
      <c r="K19" s="190">
        <v>7854</v>
      </c>
      <c r="L19" s="189">
        <v>1064</v>
      </c>
      <c r="M19" s="190">
        <v>8615</v>
      </c>
      <c r="N19" s="189">
        <v>1093</v>
      </c>
      <c r="O19" s="191">
        <f>M19+K19+I19</f>
        <v>21101</v>
      </c>
      <c r="P19" s="192">
        <f>J19+L19+N19</f>
        <v>2906</v>
      </c>
      <c r="Q19" s="189">
        <f>P19/G19</f>
        <v>152.94736842105263</v>
      </c>
      <c r="R19" s="193">
        <f>O19/P19</f>
        <v>7.261183757742602</v>
      </c>
      <c r="S19" s="190">
        <v>31308</v>
      </c>
      <c r="T19" s="179">
        <f>IF(S19&lt;&gt;0,-(S19-O19)/S19,"")</f>
        <v>-0.3260189089050722</v>
      </c>
      <c r="U19" s="190">
        <v>389734</v>
      </c>
      <c r="V19" s="189">
        <v>43240</v>
      </c>
      <c r="W19" s="257">
        <f>U19/V19</f>
        <v>9.013274745605921</v>
      </c>
      <c r="X19" s="8"/>
      <c r="Y19" s="8"/>
    </row>
    <row r="20" spans="1:25" s="10" customFormat="1" ht="15.75" customHeight="1">
      <c r="A20" s="54">
        <v>16</v>
      </c>
      <c r="B20" s="214" t="s">
        <v>141</v>
      </c>
      <c r="C20" s="69">
        <v>39024</v>
      </c>
      <c r="D20" s="82" t="s">
        <v>17</v>
      </c>
      <c r="E20" s="82" t="s">
        <v>109</v>
      </c>
      <c r="F20" s="83">
        <v>23</v>
      </c>
      <c r="G20" s="83">
        <v>23</v>
      </c>
      <c r="H20" s="83">
        <v>4</v>
      </c>
      <c r="I20" s="181">
        <v>2918</v>
      </c>
      <c r="J20" s="73">
        <v>532</v>
      </c>
      <c r="K20" s="182">
        <v>4766</v>
      </c>
      <c r="L20" s="73">
        <v>848</v>
      </c>
      <c r="M20" s="182">
        <v>4586</v>
      </c>
      <c r="N20" s="73">
        <v>804</v>
      </c>
      <c r="O20" s="183">
        <f>+I20+K20+M20</f>
        <v>12270</v>
      </c>
      <c r="P20" s="184">
        <f>+J20+L20+N20</f>
        <v>2184</v>
      </c>
      <c r="Q20" s="64">
        <f>+P20/G20</f>
        <v>94.95652173913044</v>
      </c>
      <c r="R20" s="76">
        <f>+O20/P20</f>
        <v>5.618131868131868</v>
      </c>
      <c r="S20" s="182">
        <v>9425</v>
      </c>
      <c r="T20" s="179">
        <f>IF(S20&lt;&gt;0,-(S20-O20)/S20,"")</f>
        <v>0.30185676392572947</v>
      </c>
      <c r="U20" s="182">
        <v>266770</v>
      </c>
      <c r="V20" s="73">
        <v>28585</v>
      </c>
      <c r="W20" s="255">
        <f>U20/V20</f>
        <v>9.33251705439916</v>
      </c>
      <c r="X20" s="8"/>
      <c r="Y20" s="8"/>
    </row>
    <row r="21" spans="1:24" s="10" customFormat="1" ht="15.75" customHeight="1">
      <c r="A21" s="54">
        <v>17</v>
      </c>
      <c r="B21" s="213" t="s">
        <v>127</v>
      </c>
      <c r="C21" s="59">
        <v>39017</v>
      </c>
      <c r="D21" s="174" t="s">
        <v>146</v>
      </c>
      <c r="E21" s="61" t="s">
        <v>128</v>
      </c>
      <c r="F21" s="62">
        <v>60</v>
      </c>
      <c r="G21" s="62">
        <v>35</v>
      </c>
      <c r="H21" s="62">
        <v>5</v>
      </c>
      <c r="I21" s="175">
        <v>2451.5</v>
      </c>
      <c r="J21" s="64">
        <v>470</v>
      </c>
      <c r="K21" s="176">
        <v>4949</v>
      </c>
      <c r="L21" s="64">
        <v>917</v>
      </c>
      <c r="M21" s="176">
        <v>3990.5</v>
      </c>
      <c r="N21" s="64">
        <v>770</v>
      </c>
      <c r="O21" s="177">
        <f>I21+K21+M21</f>
        <v>11391</v>
      </c>
      <c r="P21" s="178">
        <f>J21+L21+N21</f>
        <v>2157</v>
      </c>
      <c r="Q21" s="74">
        <f>IF(O21&lt;&gt;0,P21/G21,"")</f>
        <v>61.628571428571426</v>
      </c>
      <c r="R21" s="75">
        <f>IF(O21&lt;&gt;0,O21/P21,"")</f>
        <v>5.280945757997219</v>
      </c>
      <c r="S21" s="176">
        <v>11299.5</v>
      </c>
      <c r="T21" s="179">
        <f>IF(S21&lt;&gt;0,-(S21-O21)/S21,"")</f>
        <v>0.00809770343820523</v>
      </c>
      <c r="U21" s="180">
        <v>468083.5</v>
      </c>
      <c r="V21" s="65">
        <v>58752</v>
      </c>
      <c r="W21" s="256">
        <f>U21/V21</f>
        <v>7.967107502723311</v>
      </c>
      <c r="X21" s="8"/>
    </row>
    <row r="22" spans="1:24" s="10" customFormat="1" ht="15.75" customHeight="1">
      <c r="A22" s="54">
        <v>18</v>
      </c>
      <c r="B22" s="215" t="s">
        <v>136</v>
      </c>
      <c r="C22" s="59">
        <v>39007</v>
      </c>
      <c r="D22" s="78" t="s">
        <v>48</v>
      </c>
      <c r="E22" s="78" t="s">
        <v>5</v>
      </c>
      <c r="F22" s="79">
        <v>25</v>
      </c>
      <c r="G22" s="79">
        <v>25</v>
      </c>
      <c r="H22" s="79">
        <v>2</v>
      </c>
      <c r="I22" s="175">
        <v>1630.5</v>
      </c>
      <c r="J22" s="64">
        <v>259</v>
      </c>
      <c r="K22" s="176">
        <v>3486.5</v>
      </c>
      <c r="L22" s="64">
        <v>522</v>
      </c>
      <c r="M22" s="176">
        <v>3530.5</v>
      </c>
      <c r="N22" s="64">
        <v>508</v>
      </c>
      <c r="O22" s="177">
        <f>SUM(I22+K22+M22)</f>
        <v>8647.5</v>
      </c>
      <c r="P22" s="178">
        <f>SUM(J22+L22+N22)</f>
        <v>1289</v>
      </c>
      <c r="Q22" s="64">
        <f>+P22/G22</f>
        <v>51.56</v>
      </c>
      <c r="R22" s="76">
        <f>+O22/P22</f>
        <v>6.708688906128782</v>
      </c>
      <c r="S22" s="176">
        <v>24221</v>
      </c>
      <c r="T22" s="179">
        <f>IF(S22&lt;&gt;0,-(S22-O22)/S22,"")</f>
        <v>-0.6429751042483796</v>
      </c>
      <c r="U22" s="176">
        <v>45937.5</v>
      </c>
      <c r="V22" s="64">
        <v>5841</v>
      </c>
      <c r="W22" s="256">
        <f>U22/V22</f>
        <v>7.864663585002568</v>
      </c>
      <c r="X22" s="8"/>
    </row>
    <row r="23" spans="1:24" s="10" customFormat="1" ht="15.75" customHeight="1">
      <c r="A23" s="54">
        <v>19</v>
      </c>
      <c r="B23" s="213" t="s">
        <v>106</v>
      </c>
      <c r="C23" s="69">
        <v>39017</v>
      </c>
      <c r="D23" s="61" t="s">
        <v>27</v>
      </c>
      <c r="E23" s="61" t="s">
        <v>42</v>
      </c>
      <c r="F23" s="62">
        <v>75</v>
      </c>
      <c r="G23" s="62">
        <v>20</v>
      </c>
      <c r="H23" s="62">
        <v>5</v>
      </c>
      <c r="I23" s="175">
        <v>1786</v>
      </c>
      <c r="J23" s="64">
        <v>463</v>
      </c>
      <c r="K23" s="176">
        <v>2625</v>
      </c>
      <c r="L23" s="64">
        <v>507</v>
      </c>
      <c r="M23" s="176">
        <v>2529</v>
      </c>
      <c r="N23" s="64">
        <v>475</v>
      </c>
      <c r="O23" s="177">
        <f>+M23+K23+I23</f>
        <v>6940</v>
      </c>
      <c r="P23" s="178">
        <f>+N23+L23+J23</f>
        <v>1445</v>
      </c>
      <c r="Q23" s="64">
        <f>+P23/G23</f>
        <v>72.25</v>
      </c>
      <c r="R23" s="76">
        <f>+O23/P23</f>
        <v>4.802768166089965</v>
      </c>
      <c r="S23" s="176">
        <v>10697</v>
      </c>
      <c r="T23" s="179">
        <f>IF(S23&lt;&gt;0,-(S23-O23)/S23,"")</f>
        <v>-0.3512199682153875</v>
      </c>
      <c r="U23" s="176">
        <v>773044</v>
      </c>
      <c r="V23" s="64">
        <v>85588</v>
      </c>
      <c r="W23" s="258">
        <f>+U23/V23</f>
        <v>9.032154040286022</v>
      </c>
      <c r="X23" s="8"/>
    </row>
    <row r="24" spans="1:24" s="10" customFormat="1" ht="15.75" customHeight="1">
      <c r="A24" s="54">
        <v>20</v>
      </c>
      <c r="B24" s="212" t="s">
        <v>102</v>
      </c>
      <c r="C24" s="69">
        <v>39010</v>
      </c>
      <c r="D24" s="70" t="s">
        <v>25</v>
      </c>
      <c r="E24" s="60" t="s">
        <v>14</v>
      </c>
      <c r="F24" s="71">
        <v>95</v>
      </c>
      <c r="G24" s="71">
        <v>15</v>
      </c>
      <c r="H24" s="71">
        <v>6</v>
      </c>
      <c r="I24" s="181">
        <v>1426</v>
      </c>
      <c r="J24" s="73">
        <v>303</v>
      </c>
      <c r="K24" s="182">
        <v>2982</v>
      </c>
      <c r="L24" s="73">
        <v>617</v>
      </c>
      <c r="M24" s="182">
        <v>2493</v>
      </c>
      <c r="N24" s="73">
        <v>495</v>
      </c>
      <c r="O24" s="183">
        <f>+I24+K24+M24</f>
        <v>6901</v>
      </c>
      <c r="P24" s="184">
        <f>+J24+L24+N24</f>
        <v>1415</v>
      </c>
      <c r="Q24" s="74">
        <f>IF(O24&lt;&gt;0,P24/G24,"")</f>
        <v>94.33333333333333</v>
      </c>
      <c r="R24" s="75">
        <f>IF(O24&lt;&gt;0,O24/P24,"")</f>
        <v>4.8770318021201415</v>
      </c>
      <c r="S24" s="182">
        <v>13571</v>
      </c>
      <c r="T24" s="179">
        <f>IF(S24&lt;&gt;0,-(S24-O24)/S24,"")</f>
        <v>-0.4914892049222607</v>
      </c>
      <c r="U24" s="182">
        <v>1083019</v>
      </c>
      <c r="V24" s="73">
        <v>148252</v>
      </c>
      <c r="W24" s="255">
        <f>U24/V24</f>
        <v>7.305257264657475</v>
      </c>
      <c r="X24" s="8"/>
    </row>
    <row r="25" spans="1:24" s="10" customFormat="1" ht="15.75" customHeight="1" hidden="1">
      <c r="A25" s="123">
        <v>21</v>
      </c>
      <c r="B25" s="117" t="s">
        <v>84</v>
      </c>
      <c r="C25" s="96">
        <v>38996</v>
      </c>
      <c r="D25" s="84" t="s">
        <v>28</v>
      </c>
      <c r="E25" s="97" t="s">
        <v>85</v>
      </c>
      <c r="F25" s="85">
        <v>5</v>
      </c>
      <c r="G25" s="85">
        <v>5</v>
      </c>
      <c r="H25" s="85">
        <v>1</v>
      </c>
      <c r="I25" s="98">
        <v>1960</v>
      </c>
      <c r="J25" s="99">
        <v>168</v>
      </c>
      <c r="K25" s="98">
        <v>2998</v>
      </c>
      <c r="L25" s="99">
        <v>253</v>
      </c>
      <c r="M25" s="98">
        <v>3344</v>
      </c>
      <c r="N25" s="99">
        <v>279</v>
      </c>
      <c r="O25" s="100">
        <f>I25+K25+M25</f>
        <v>8302</v>
      </c>
      <c r="P25" s="101">
        <f>J25+L25+N25</f>
        <v>700</v>
      </c>
      <c r="Q25" s="87">
        <f>P25/G25</f>
        <v>140</v>
      </c>
      <c r="R25" s="102">
        <f>O25/P25</f>
        <v>11.86</v>
      </c>
      <c r="S25" s="88"/>
      <c r="T25" s="89">
        <f aca="true" t="shared" si="0" ref="T25:T36">IF(S25&lt;&gt;0,-(S25-O25)/S25,"")</f>
      </c>
      <c r="U25" s="86">
        <f>Q25</f>
        <v>140</v>
      </c>
      <c r="V25" s="87">
        <f>R25</f>
        <v>11.86</v>
      </c>
      <c r="W25" s="102">
        <f>U25/V25</f>
        <v>11.804384485666105</v>
      </c>
      <c r="X25" s="8"/>
    </row>
    <row r="26" spans="1:24" s="10" customFormat="1" ht="15.75" customHeight="1" hidden="1">
      <c r="A26" s="112">
        <v>22</v>
      </c>
      <c r="B26" s="114" t="s">
        <v>65</v>
      </c>
      <c r="C26" s="59">
        <v>38961</v>
      </c>
      <c r="D26" s="60" t="s">
        <v>81</v>
      </c>
      <c r="E26" s="61" t="s">
        <v>41</v>
      </c>
      <c r="F26" s="62">
        <v>60</v>
      </c>
      <c r="G26" s="62">
        <v>46</v>
      </c>
      <c r="H26" s="62">
        <v>6</v>
      </c>
      <c r="I26" s="63">
        <v>1656.5</v>
      </c>
      <c r="J26" s="64">
        <v>296</v>
      </c>
      <c r="K26" s="63">
        <v>2893.5</v>
      </c>
      <c r="L26" s="64">
        <v>557</v>
      </c>
      <c r="M26" s="63">
        <v>3742</v>
      </c>
      <c r="N26" s="64">
        <v>656</v>
      </c>
      <c r="O26" s="92">
        <f>SUM(I26+K26+M26)</f>
        <v>8292</v>
      </c>
      <c r="P26" s="93">
        <f>SUM(J26+L26+N26)</f>
        <v>1509</v>
      </c>
      <c r="Q26" s="65">
        <f>P26/G26</f>
        <v>32.80434782608695</v>
      </c>
      <c r="R26" s="66">
        <f>O26/P26</f>
        <v>5.495029821073559</v>
      </c>
      <c r="S26" s="63">
        <v>17598</v>
      </c>
      <c r="T26" s="67">
        <f t="shared" si="0"/>
        <v>-0.5288100920559154</v>
      </c>
      <c r="U26" s="68">
        <v>483424.5</v>
      </c>
      <c r="V26" s="65">
        <v>59999</v>
      </c>
      <c r="W26" s="66">
        <f>U26/V26</f>
        <v>8.057209286821447</v>
      </c>
      <c r="X26" s="8"/>
    </row>
    <row r="27" spans="1:24" s="10" customFormat="1" ht="15.75" customHeight="1" hidden="1">
      <c r="A27" s="112">
        <v>23</v>
      </c>
      <c r="B27" s="113" t="s">
        <v>10</v>
      </c>
      <c r="C27" s="69">
        <v>38933</v>
      </c>
      <c r="D27" s="70" t="s">
        <v>25</v>
      </c>
      <c r="E27" s="60" t="s">
        <v>26</v>
      </c>
      <c r="F27" s="71">
        <v>55</v>
      </c>
      <c r="G27" s="71">
        <v>11</v>
      </c>
      <c r="H27" s="71">
        <v>10</v>
      </c>
      <c r="I27" s="72">
        <v>1423.5</v>
      </c>
      <c r="J27" s="73">
        <v>339</v>
      </c>
      <c r="K27" s="72">
        <v>2992.5</v>
      </c>
      <c r="L27" s="73">
        <v>595</v>
      </c>
      <c r="M27" s="72">
        <v>2777</v>
      </c>
      <c r="N27" s="73">
        <v>538</v>
      </c>
      <c r="O27" s="90">
        <f>+I27+K27+M27</f>
        <v>7193</v>
      </c>
      <c r="P27" s="91">
        <f>+J27+L27+N27</f>
        <v>1472</v>
      </c>
      <c r="Q27" s="74">
        <f>IF(O27&lt;&gt;0,P27/G27,"")</f>
        <v>133.8181818181818</v>
      </c>
      <c r="R27" s="75">
        <f>IF(O27&lt;&gt;0,O27/P27,"")</f>
        <v>4.8865489130434785</v>
      </c>
      <c r="S27" s="72">
        <v>11304</v>
      </c>
      <c r="T27" s="67">
        <f t="shared" si="0"/>
        <v>-0.3636765746638358</v>
      </c>
      <c r="U27" s="72">
        <v>1637070.5</v>
      </c>
      <c r="V27" s="73">
        <v>209443</v>
      </c>
      <c r="W27" s="75">
        <f>U27/V27</f>
        <v>7.816305629693998</v>
      </c>
      <c r="X27" s="8"/>
    </row>
    <row r="28" spans="1:23" s="11" customFormat="1" ht="15.75" customHeight="1" hidden="1">
      <c r="A28" s="112">
        <v>24</v>
      </c>
      <c r="B28" s="114" t="s">
        <v>51</v>
      </c>
      <c r="C28" s="59">
        <v>38982</v>
      </c>
      <c r="D28" s="61" t="s">
        <v>52</v>
      </c>
      <c r="E28" s="61" t="s">
        <v>52</v>
      </c>
      <c r="F28" s="62">
        <v>12</v>
      </c>
      <c r="G28" s="62">
        <v>12</v>
      </c>
      <c r="H28" s="62">
        <v>3</v>
      </c>
      <c r="I28" s="63">
        <v>1574</v>
      </c>
      <c r="J28" s="64">
        <v>178</v>
      </c>
      <c r="K28" s="63">
        <v>2667</v>
      </c>
      <c r="L28" s="64">
        <v>344</v>
      </c>
      <c r="M28" s="63">
        <v>2623</v>
      </c>
      <c r="N28" s="64">
        <v>312</v>
      </c>
      <c r="O28" s="92">
        <f>I28+K28+M28</f>
        <v>6864</v>
      </c>
      <c r="P28" s="93">
        <f>J28+L28+N28</f>
        <v>834</v>
      </c>
      <c r="Q28" s="65">
        <f>P28/G28</f>
        <v>69.5</v>
      </c>
      <c r="R28" s="66">
        <f>O28/P28</f>
        <v>8.23021582733813</v>
      </c>
      <c r="S28" s="63">
        <v>28431</v>
      </c>
      <c r="T28" s="67">
        <f t="shared" si="0"/>
        <v>-0.7585733882030178</v>
      </c>
      <c r="U28" s="63">
        <v>102222</v>
      </c>
      <c r="V28" s="65">
        <v>10526</v>
      </c>
      <c r="W28" s="66">
        <f>U28/V28</f>
        <v>9.711381341440243</v>
      </c>
    </row>
    <row r="29" spans="1:23" s="11" customFormat="1" ht="15.75" customHeight="1" hidden="1">
      <c r="A29" s="112">
        <v>25</v>
      </c>
      <c r="B29" s="113" t="s">
        <v>9</v>
      </c>
      <c r="C29" s="69">
        <v>38912</v>
      </c>
      <c r="D29" s="60" t="s">
        <v>27</v>
      </c>
      <c r="E29" s="61" t="s">
        <v>42</v>
      </c>
      <c r="F29" s="71">
        <v>162</v>
      </c>
      <c r="G29" s="71">
        <v>12</v>
      </c>
      <c r="H29" s="71">
        <v>13</v>
      </c>
      <c r="I29" s="63">
        <v>1912</v>
      </c>
      <c r="J29" s="64">
        <v>796</v>
      </c>
      <c r="K29" s="63">
        <v>2221</v>
      </c>
      <c r="L29" s="64">
        <v>827</v>
      </c>
      <c r="M29" s="63">
        <v>1946</v>
      </c>
      <c r="N29" s="64">
        <v>715</v>
      </c>
      <c r="O29" s="92">
        <f>+M29+K29+I29</f>
        <v>6079</v>
      </c>
      <c r="P29" s="93">
        <f>+N29+L29+J29</f>
        <v>2338</v>
      </c>
      <c r="Q29" s="64">
        <f>+P29/G29</f>
        <v>194.83333333333334</v>
      </c>
      <c r="R29" s="76">
        <f>+O29/P29</f>
        <v>2.6000855431993157</v>
      </c>
      <c r="S29" s="63">
        <v>4222</v>
      </c>
      <c r="T29" s="67">
        <f t="shared" si="0"/>
        <v>0.4398389388915206</v>
      </c>
      <c r="U29" s="63">
        <v>7162588</v>
      </c>
      <c r="V29" s="64">
        <v>998860</v>
      </c>
      <c r="W29" s="76">
        <f>+U29/V29</f>
        <v>7.170762669443166</v>
      </c>
    </row>
    <row r="30" spans="1:23" s="11" customFormat="1" ht="15.75" customHeight="1" hidden="1">
      <c r="A30" s="112">
        <v>26</v>
      </c>
      <c r="B30" s="114" t="s">
        <v>60</v>
      </c>
      <c r="C30" s="59">
        <v>38954</v>
      </c>
      <c r="D30" s="60" t="s">
        <v>81</v>
      </c>
      <c r="E30" s="61" t="s">
        <v>46</v>
      </c>
      <c r="F30" s="62">
        <v>45</v>
      </c>
      <c r="G30" s="62">
        <v>20</v>
      </c>
      <c r="H30" s="62">
        <v>7</v>
      </c>
      <c r="I30" s="63">
        <v>1211</v>
      </c>
      <c r="J30" s="64">
        <v>225</v>
      </c>
      <c r="K30" s="63">
        <v>1854.5</v>
      </c>
      <c r="L30" s="64">
        <v>344</v>
      </c>
      <c r="M30" s="63">
        <v>2593.5</v>
      </c>
      <c r="N30" s="64">
        <v>462</v>
      </c>
      <c r="O30" s="92">
        <f>SUM(I30+K30+M30)</f>
        <v>5659</v>
      </c>
      <c r="P30" s="93">
        <f>SUM(J30+L30+N30)</f>
        <v>1031</v>
      </c>
      <c r="Q30" s="65">
        <f>P30/G30</f>
        <v>51.55</v>
      </c>
      <c r="R30" s="66">
        <f>O30/P30</f>
        <v>5.488845780795344</v>
      </c>
      <c r="S30" s="63">
        <v>14727.5</v>
      </c>
      <c r="T30" s="67">
        <f t="shared" si="0"/>
        <v>-0.6157528433203191</v>
      </c>
      <c r="U30" s="68">
        <v>418068</v>
      </c>
      <c r="V30" s="65">
        <v>55782</v>
      </c>
      <c r="W30" s="66">
        <f>U30/V30</f>
        <v>7.494675701839303</v>
      </c>
    </row>
    <row r="31" spans="1:23" s="11" customFormat="1" ht="15.75" customHeight="1" hidden="1">
      <c r="A31" s="112">
        <v>27</v>
      </c>
      <c r="B31" s="114" t="s">
        <v>59</v>
      </c>
      <c r="C31" s="69">
        <v>38954</v>
      </c>
      <c r="D31" s="61" t="s">
        <v>27</v>
      </c>
      <c r="E31" s="61" t="s">
        <v>82</v>
      </c>
      <c r="F31" s="62">
        <v>103</v>
      </c>
      <c r="G31" s="62">
        <v>16</v>
      </c>
      <c r="H31" s="62">
        <v>8</v>
      </c>
      <c r="I31" s="63">
        <v>841</v>
      </c>
      <c r="J31" s="64">
        <v>198</v>
      </c>
      <c r="K31" s="63">
        <v>1836</v>
      </c>
      <c r="L31" s="64">
        <v>382</v>
      </c>
      <c r="M31" s="63">
        <v>1896</v>
      </c>
      <c r="N31" s="64">
        <v>353</v>
      </c>
      <c r="O31" s="92">
        <f>+M31+K31+I31</f>
        <v>4573</v>
      </c>
      <c r="P31" s="93">
        <f>+N31+L31+J31</f>
        <v>933</v>
      </c>
      <c r="Q31" s="64">
        <f>+P31/G31</f>
        <v>58.3125</v>
      </c>
      <c r="R31" s="76">
        <f>+O31/P31</f>
        <v>4.901393354769561</v>
      </c>
      <c r="S31" s="63">
        <v>5635</v>
      </c>
      <c r="T31" s="67">
        <f t="shared" si="0"/>
        <v>-0.18846495119787046</v>
      </c>
      <c r="U31" s="63">
        <v>896902</v>
      </c>
      <c r="V31" s="64">
        <v>123070</v>
      </c>
      <c r="W31" s="76">
        <f>+U31/V31</f>
        <v>7.287738685301048</v>
      </c>
    </row>
    <row r="32" spans="1:24" s="10" customFormat="1" ht="15.75" customHeight="1" hidden="1">
      <c r="A32" s="112">
        <v>28</v>
      </c>
      <c r="B32" s="114" t="s">
        <v>86</v>
      </c>
      <c r="C32" s="59">
        <v>38996</v>
      </c>
      <c r="D32" s="60" t="s">
        <v>70</v>
      </c>
      <c r="E32" s="61" t="s">
        <v>87</v>
      </c>
      <c r="F32" s="62">
        <v>3</v>
      </c>
      <c r="G32" s="62">
        <v>3</v>
      </c>
      <c r="H32" s="62">
        <v>1</v>
      </c>
      <c r="I32" s="68">
        <v>657</v>
      </c>
      <c r="J32" s="65">
        <v>81</v>
      </c>
      <c r="K32" s="68">
        <v>1581</v>
      </c>
      <c r="L32" s="65">
        <v>195</v>
      </c>
      <c r="M32" s="68">
        <v>1776</v>
      </c>
      <c r="N32" s="65">
        <v>218</v>
      </c>
      <c r="O32" s="94">
        <f>I32+K32+M32</f>
        <v>4014</v>
      </c>
      <c r="P32" s="95">
        <f>J32+L32+N32</f>
        <v>494</v>
      </c>
      <c r="Q32" s="74">
        <f>IF(O32&lt;&gt;0,P32/G32,"")</f>
        <v>164.66666666666666</v>
      </c>
      <c r="R32" s="75">
        <f>IF(O32&lt;&gt;0,O32/P32,"")</f>
        <v>8.125506072874494</v>
      </c>
      <c r="S32" s="77"/>
      <c r="T32" s="67">
        <f t="shared" si="0"/>
      </c>
      <c r="U32" s="68">
        <v>14877.75</v>
      </c>
      <c r="V32" s="65">
        <v>2740</v>
      </c>
      <c r="W32" s="75">
        <f>IF(U32&lt;&gt;0,U32/V32,"")</f>
        <v>5.429835766423357</v>
      </c>
      <c r="X32" s="8"/>
    </row>
    <row r="33" spans="1:24" s="10" customFormat="1" ht="15.75" customHeight="1" hidden="1">
      <c r="A33" s="112">
        <v>29</v>
      </c>
      <c r="B33" s="115" t="s">
        <v>88</v>
      </c>
      <c r="C33" s="59">
        <v>38996</v>
      </c>
      <c r="D33" s="78" t="s">
        <v>48</v>
      </c>
      <c r="E33" s="78" t="s">
        <v>5</v>
      </c>
      <c r="F33" s="79">
        <v>5</v>
      </c>
      <c r="G33" s="79">
        <v>5</v>
      </c>
      <c r="H33" s="79">
        <v>1</v>
      </c>
      <c r="I33" s="63">
        <v>740</v>
      </c>
      <c r="J33" s="64">
        <v>86</v>
      </c>
      <c r="K33" s="63">
        <v>1255</v>
      </c>
      <c r="L33" s="64">
        <v>138</v>
      </c>
      <c r="M33" s="63">
        <v>1759</v>
      </c>
      <c r="N33" s="64">
        <v>188</v>
      </c>
      <c r="O33" s="92">
        <f>SUM(I33+K33+M33)</f>
        <v>3754</v>
      </c>
      <c r="P33" s="93">
        <f>SUM(J33+L33+N33)</f>
        <v>412</v>
      </c>
      <c r="Q33" s="64">
        <f>+P33/G33</f>
        <v>82.4</v>
      </c>
      <c r="R33" s="76">
        <f>+O33/P33</f>
        <v>9.111650485436893</v>
      </c>
      <c r="S33" s="63">
        <v>0</v>
      </c>
      <c r="T33" s="67">
        <f t="shared" si="0"/>
      </c>
      <c r="U33" s="63">
        <v>3754</v>
      </c>
      <c r="V33" s="64">
        <v>412</v>
      </c>
      <c r="W33" s="66">
        <f>U33/V33</f>
        <v>9.111650485436893</v>
      </c>
      <c r="X33" s="8"/>
    </row>
    <row r="34" spans="1:24" s="10" customFormat="1" ht="15.75" customHeight="1" hidden="1">
      <c r="A34" s="112">
        <v>30</v>
      </c>
      <c r="B34" s="115" t="s">
        <v>53</v>
      </c>
      <c r="C34" s="59">
        <v>38982</v>
      </c>
      <c r="D34" s="78" t="s">
        <v>48</v>
      </c>
      <c r="E34" s="78" t="s">
        <v>5</v>
      </c>
      <c r="F34" s="79">
        <v>12</v>
      </c>
      <c r="G34" s="79">
        <v>12</v>
      </c>
      <c r="H34" s="79">
        <v>3</v>
      </c>
      <c r="I34" s="63">
        <v>709</v>
      </c>
      <c r="J34" s="64">
        <v>93</v>
      </c>
      <c r="K34" s="63">
        <v>1300</v>
      </c>
      <c r="L34" s="64">
        <v>198</v>
      </c>
      <c r="M34" s="63">
        <v>1712.5</v>
      </c>
      <c r="N34" s="64">
        <v>241</v>
      </c>
      <c r="O34" s="92">
        <f>SUM(I34+K34+M34)</f>
        <v>3721.5</v>
      </c>
      <c r="P34" s="93">
        <f>SUM(J34+L34+N34)</f>
        <v>532</v>
      </c>
      <c r="Q34" s="64">
        <f>+P34/G34</f>
        <v>44.333333333333336</v>
      </c>
      <c r="R34" s="76">
        <f>+O34/P34</f>
        <v>6.995300751879699</v>
      </c>
      <c r="S34" s="63">
        <v>18860.5</v>
      </c>
      <c r="T34" s="67">
        <f t="shared" si="0"/>
        <v>-0.8026828557037194</v>
      </c>
      <c r="U34" s="63">
        <v>72334.5</v>
      </c>
      <c r="V34" s="64">
        <v>8198</v>
      </c>
      <c r="W34" s="66">
        <f>U34/V34</f>
        <v>8.823432544523055</v>
      </c>
      <c r="X34" s="8"/>
    </row>
    <row r="35" spans="1:24" s="10" customFormat="1" ht="15.75" customHeight="1" hidden="1">
      <c r="A35" s="112">
        <v>31</v>
      </c>
      <c r="B35" s="114" t="s">
        <v>54</v>
      </c>
      <c r="C35" s="69" t="s">
        <v>89</v>
      </c>
      <c r="D35" s="61" t="s">
        <v>28</v>
      </c>
      <c r="E35" s="81" t="s">
        <v>90</v>
      </c>
      <c r="F35" s="62">
        <v>18</v>
      </c>
      <c r="G35" s="62">
        <v>16</v>
      </c>
      <c r="H35" s="62">
        <v>3</v>
      </c>
      <c r="I35" s="63">
        <v>460</v>
      </c>
      <c r="J35" s="64">
        <v>60</v>
      </c>
      <c r="K35" s="63">
        <v>1240</v>
      </c>
      <c r="L35" s="64">
        <v>161</v>
      </c>
      <c r="M35" s="63">
        <v>2018</v>
      </c>
      <c r="N35" s="64">
        <v>222</v>
      </c>
      <c r="O35" s="92">
        <f>I35+K35+M35</f>
        <v>3718</v>
      </c>
      <c r="P35" s="93">
        <f>J35+L35+N35</f>
        <v>443</v>
      </c>
      <c r="Q35" s="65">
        <f>P35/G35</f>
        <v>27.6875</v>
      </c>
      <c r="R35" s="66">
        <f>O35/P35</f>
        <v>8.392776523702032</v>
      </c>
      <c r="S35" s="77">
        <v>22732</v>
      </c>
      <c r="T35" s="67">
        <f t="shared" si="0"/>
        <v>-0.8364420200598276</v>
      </c>
      <c r="U35" s="68">
        <v>81056</v>
      </c>
      <c r="V35" s="65">
        <v>7908</v>
      </c>
      <c r="W35" s="66">
        <f>U35/V35</f>
        <v>10.24987354577643</v>
      </c>
      <c r="X35" s="8"/>
    </row>
    <row r="36" spans="1:24" s="10" customFormat="1" ht="15.75" customHeight="1" hidden="1">
      <c r="A36" s="112">
        <v>32</v>
      </c>
      <c r="B36" s="116" t="s">
        <v>67</v>
      </c>
      <c r="C36" s="69">
        <v>38961</v>
      </c>
      <c r="D36" s="78" t="s">
        <v>48</v>
      </c>
      <c r="E36" s="82" t="s">
        <v>5</v>
      </c>
      <c r="F36" s="83">
        <v>25</v>
      </c>
      <c r="G36" s="83">
        <v>14</v>
      </c>
      <c r="H36" s="83">
        <v>6</v>
      </c>
      <c r="I36" s="72">
        <v>965</v>
      </c>
      <c r="J36" s="73">
        <v>173</v>
      </c>
      <c r="K36" s="72">
        <v>1118</v>
      </c>
      <c r="L36" s="73">
        <v>210</v>
      </c>
      <c r="M36" s="72">
        <v>1057</v>
      </c>
      <c r="N36" s="73">
        <v>208</v>
      </c>
      <c r="O36" s="90">
        <f>+I36+K36+M36</f>
        <v>3140</v>
      </c>
      <c r="P36" s="91">
        <f>+J36+L36+N36</f>
        <v>591</v>
      </c>
      <c r="Q36" s="64">
        <f>+P36/G36</f>
        <v>42.214285714285715</v>
      </c>
      <c r="R36" s="76">
        <f>+O36/P36</f>
        <v>5.313028764805415</v>
      </c>
      <c r="S36" s="72">
        <v>5489.5</v>
      </c>
      <c r="T36" s="67">
        <f t="shared" si="0"/>
        <v>-0.4279989070042809</v>
      </c>
      <c r="U36" s="72">
        <v>223600.9</v>
      </c>
      <c r="V36" s="73">
        <v>29781</v>
      </c>
      <c r="W36" s="75">
        <f>U36/V36</f>
        <v>7.5081729962056345</v>
      </c>
      <c r="X36" s="8"/>
    </row>
    <row r="37" spans="1:24" s="10" customFormat="1" ht="15.75" customHeight="1" hidden="1">
      <c r="A37" s="112">
        <v>33</v>
      </c>
      <c r="B37" s="113" t="s">
        <v>66</v>
      </c>
      <c r="C37" s="69">
        <v>38961</v>
      </c>
      <c r="D37" s="60" t="s">
        <v>27</v>
      </c>
      <c r="E37" s="61" t="s">
        <v>44</v>
      </c>
      <c r="F37" s="71">
        <v>51</v>
      </c>
      <c r="G37" s="71">
        <v>11</v>
      </c>
      <c r="H37" s="71">
        <v>6</v>
      </c>
      <c r="I37" s="63">
        <v>597</v>
      </c>
      <c r="J37" s="64">
        <v>113</v>
      </c>
      <c r="K37" s="63">
        <v>873</v>
      </c>
      <c r="L37" s="64">
        <v>174</v>
      </c>
      <c r="M37" s="63">
        <v>922</v>
      </c>
      <c r="N37" s="64">
        <v>172</v>
      </c>
      <c r="O37" s="92">
        <f>+M37+K37+I37</f>
        <v>2392</v>
      </c>
      <c r="P37" s="93">
        <f>+N37+L37+J37</f>
        <v>459</v>
      </c>
      <c r="Q37" s="64">
        <f>+P37/G37</f>
        <v>41.72727272727273</v>
      </c>
      <c r="R37" s="76">
        <f>+O37/P37</f>
        <v>5.211328976034858</v>
      </c>
      <c r="S37" s="63">
        <v>4814</v>
      </c>
      <c r="T37" s="67">
        <f aca="true" t="shared" si="1" ref="T37:T62">IF(S37&lt;&gt;0,-(S37-O37)/S37,"")</f>
        <v>-0.5031159119235563</v>
      </c>
      <c r="U37" s="63">
        <v>343671</v>
      </c>
      <c r="V37" s="64">
        <v>40802</v>
      </c>
      <c r="W37" s="76">
        <f>+U37/V37</f>
        <v>8.422895936473703</v>
      </c>
      <c r="X37" s="8"/>
    </row>
    <row r="38" spans="1:24" s="10" customFormat="1" ht="15.75" customHeight="1" hidden="1">
      <c r="A38" s="112">
        <v>34</v>
      </c>
      <c r="B38" s="113" t="s">
        <v>11</v>
      </c>
      <c r="C38" s="69">
        <v>38933</v>
      </c>
      <c r="D38" s="60" t="s">
        <v>27</v>
      </c>
      <c r="E38" s="61" t="s">
        <v>42</v>
      </c>
      <c r="F38" s="71">
        <v>103</v>
      </c>
      <c r="G38" s="71">
        <v>6</v>
      </c>
      <c r="H38" s="71">
        <v>10</v>
      </c>
      <c r="I38" s="63">
        <v>449</v>
      </c>
      <c r="J38" s="64">
        <v>103</v>
      </c>
      <c r="K38" s="63">
        <v>955</v>
      </c>
      <c r="L38" s="64">
        <v>222</v>
      </c>
      <c r="M38" s="63">
        <v>679</v>
      </c>
      <c r="N38" s="64">
        <v>155</v>
      </c>
      <c r="O38" s="92">
        <f>+M38+K38+I38</f>
        <v>2083</v>
      </c>
      <c r="P38" s="93">
        <f>+N38+L38+J38</f>
        <v>480</v>
      </c>
      <c r="Q38" s="64">
        <f>+P38/G38</f>
        <v>80</v>
      </c>
      <c r="R38" s="76">
        <f>+O38/P38</f>
        <v>4.339583333333334</v>
      </c>
      <c r="S38" s="63">
        <v>2734</v>
      </c>
      <c r="T38" s="67">
        <f t="shared" si="1"/>
        <v>-0.23811265544989027</v>
      </c>
      <c r="U38" s="63">
        <v>1185700</v>
      </c>
      <c r="V38" s="64">
        <v>174555</v>
      </c>
      <c r="W38" s="76">
        <f>+U38/V38</f>
        <v>6.792701440806622</v>
      </c>
      <c r="X38" s="8"/>
    </row>
    <row r="39" spans="1:24" s="10" customFormat="1" ht="15.75" customHeight="1" hidden="1">
      <c r="A39" s="112">
        <v>35</v>
      </c>
      <c r="B39" s="114" t="s">
        <v>68</v>
      </c>
      <c r="C39" s="59">
        <v>38961</v>
      </c>
      <c r="D39" s="60" t="s">
        <v>81</v>
      </c>
      <c r="E39" s="61" t="s">
        <v>46</v>
      </c>
      <c r="F39" s="62">
        <v>10</v>
      </c>
      <c r="G39" s="62">
        <v>9</v>
      </c>
      <c r="H39" s="62">
        <v>6</v>
      </c>
      <c r="I39" s="63">
        <v>384</v>
      </c>
      <c r="J39" s="64">
        <v>68</v>
      </c>
      <c r="K39" s="63">
        <v>754</v>
      </c>
      <c r="L39" s="64">
        <v>130</v>
      </c>
      <c r="M39" s="63">
        <v>835.5</v>
      </c>
      <c r="N39" s="64">
        <v>135</v>
      </c>
      <c r="O39" s="92">
        <f>SUM(I39+K39+M39)</f>
        <v>1973.5</v>
      </c>
      <c r="P39" s="93">
        <f>SUM(J39+L39+N39)</f>
        <v>333</v>
      </c>
      <c r="Q39" s="65">
        <f>P39/G39</f>
        <v>37</v>
      </c>
      <c r="R39" s="66">
        <f>O39/P39</f>
        <v>5.926426426426427</v>
      </c>
      <c r="S39" s="63">
        <v>446</v>
      </c>
      <c r="T39" s="67">
        <f t="shared" si="1"/>
        <v>3.4248878923766815</v>
      </c>
      <c r="U39" s="68">
        <v>26306</v>
      </c>
      <c r="V39" s="65">
        <v>3148</v>
      </c>
      <c r="W39" s="66">
        <f>U39/V39</f>
        <v>8.356416772554002</v>
      </c>
      <c r="X39" s="8"/>
    </row>
    <row r="40" spans="1:24" s="10" customFormat="1" ht="15.75" customHeight="1" hidden="1">
      <c r="A40" s="112">
        <v>36</v>
      </c>
      <c r="B40" s="113" t="s">
        <v>16</v>
      </c>
      <c r="C40" s="69">
        <v>38940</v>
      </c>
      <c r="D40" s="70" t="s">
        <v>25</v>
      </c>
      <c r="E40" s="60" t="s">
        <v>14</v>
      </c>
      <c r="F40" s="71">
        <v>31</v>
      </c>
      <c r="G40" s="71">
        <v>6</v>
      </c>
      <c r="H40" s="71">
        <v>9</v>
      </c>
      <c r="I40" s="72">
        <v>206</v>
      </c>
      <c r="J40" s="73">
        <v>38</v>
      </c>
      <c r="K40" s="72">
        <v>446</v>
      </c>
      <c r="L40" s="73">
        <v>85</v>
      </c>
      <c r="M40" s="72">
        <v>571</v>
      </c>
      <c r="N40" s="73">
        <v>110</v>
      </c>
      <c r="O40" s="90">
        <f>+I40+K40+M40</f>
        <v>1223</v>
      </c>
      <c r="P40" s="91">
        <f>+J40+L40+N40</f>
        <v>233</v>
      </c>
      <c r="Q40" s="74">
        <f>IF(O40&lt;&gt;0,P40/G40,"")</f>
        <v>38.833333333333336</v>
      </c>
      <c r="R40" s="75">
        <f>IF(O40&lt;&gt;0,O40/P40,"")</f>
        <v>5.24892703862661</v>
      </c>
      <c r="S40" s="72">
        <v>4960.5</v>
      </c>
      <c r="T40" s="67">
        <f t="shared" si="1"/>
        <v>-0.7534522729563552</v>
      </c>
      <c r="U40" s="72">
        <v>238882.5</v>
      </c>
      <c r="V40" s="73">
        <v>34989</v>
      </c>
      <c r="W40" s="75">
        <f>U40/V40</f>
        <v>6.827360027437194</v>
      </c>
      <c r="X40" s="8"/>
    </row>
    <row r="41" spans="1:24" s="10" customFormat="1" ht="15.75" customHeight="1" hidden="1">
      <c r="A41" s="112">
        <v>37</v>
      </c>
      <c r="B41" s="114" t="s">
        <v>0</v>
      </c>
      <c r="C41" s="59">
        <v>38891</v>
      </c>
      <c r="D41" s="60" t="s">
        <v>70</v>
      </c>
      <c r="E41" s="61" t="s">
        <v>7</v>
      </c>
      <c r="F41" s="62">
        <v>45</v>
      </c>
      <c r="G41" s="62">
        <v>3</v>
      </c>
      <c r="H41" s="62">
        <v>16</v>
      </c>
      <c r="I41" s="68">
        <v>469</v>
      </c>
      <c r="J41" s="65">
        <v>99</v>
      </c>
      <c r="K41" s="68">
        <v>300</v>
      </c>
      <c r="L41" s="65">
        <v>68</v>
      </c>
      <c r="M41" s="68">
        <v>434</v>
      </c>
      <c r="N41" s="65">
        <v>93</v>
      </c>
      <c r="O41" s="94">
        <f>I41+K41+M41</f>
        <v>1203</v>
      </c>
      <c r="P41" s="95">
        <f>J41+L41+N41</f>
        <v>260</v>
      </c>
      <c r="Q41" s="74">
        <f>IF(O41&lt;&gt;0,P41/G41,"")</f>
        <v>86.66666666666667</v>
      </c>
      <c r="R41" s="75">
        <f>IF(O41&lt;&gt;0,O41/P41,"")</f>
        <v>4.626923076923077</v>
      </c>
      <c r="S41" s="77">
        <v>184</v>
      </c>
      <c r="T41" s="67">
        <f t="shared" si="1"/>
        <v>5.538043478260869</v>
      </c>
      <c r="U41" s="68">
        <v>484323.5</v>
      </c>
      <c r="V41" s="65">
        <v>74523</v>
      </c>
      <c r="W41" s="75">
        <f>IF(U41&lt;&gt;0,U41/V41,"")</f>
        <v>6.498980180615381</v>
      </c>
      <c r="X41" s="8"/>
    </row>
    <row r="42" spans="1:24" s="10" customFormat="1" ht="15.75" customHeight="1" hidden="1">
      <c r="A42" s="112">
        <v>38</v>
      </c>
      <c r="B42" s="116" t="s">
        <v>91</v>
      </c>
      <c r="C42" s="69" t="s">
        <v>92</v>
      </c>
      <c r="D42" s="61" t="s">
        <v>28</v>
      </c>
      <c r="E42" s="81" t="s">
        <v>44</v>
      </c>
      <c r="F42" s="62">
        <v>10</v>
      </c>
      <c r="G42" s="62">
        <v>4</v>
      </c>
      <c r="H42" s="62">
        <v>8</v>
      </c>
      <c r="I42" s="63">
        <v>174</v>
      </c>
      <c r="J42" s="64">
        <v>24</v>
      </c>
      <c r="K42" s="63">
        <v>544</v>
      </c>
      <c r="L42" s="64">
        <v>71</v>
      </c>
      <c r="M42" s="63">
        <v>427</v>
      </c>
      <c r="N42" s="64">
        <v>58</v>
      </c>
      <c r="O42" s="92">
        <f>I42+K42+M42</f>
        <v>1145</v>
      </c>
      <c r="P42" s="93">
        <f>J42+L42+N42</f>
        <v>153</v>
      </c>
      <c r="Q42" s="65">
        <f>P42/G42</f>
        <v>38.25</v>
      </c>
      <c r="R42" s="66">
        <f>O42/P42</f>
        <v>7.483660130718954</v>
      </c>
      <c r="S42" s="77">
        <v>2318</v>
      </c>
      <c r="T42" s="67">
        <f t="shared" si="1"/>
        <v>-0.506039689387403</v>
      </c>
      <c r="U42" s="63">
        <v>58902</v>
      </c>
      <c r="V42" s="64">
        <v>8462</v>
      </c>
      <c r="W42" s="66">
        <f>U42/V42</f>
        <v>6.960765776412195</v>
      </c>
      <c r="X42" s="8"/>
    </row>
    <row r="43" spans="1:24" s="10" customFormat="1" ht="15.75" customHeight="1" hidden="1">
      <c r="A43" s="112">
        <v>39</v>
      </c>
      <c r="B43" s="113" t="s">
        <v>47</v>
      </c>
      <c r="C43" s="69">
        <v>38856</v>
      </c>
      <c r="D43" s="70" t="s">
        <v>25</v>
      </c>
      <c r="E43" s="60" t="s">
        <v>43</v>
      </c>
      <c r="F43" s="71">
        <v>195</v>
      </c>
      <c r="G43" s="71">
        <v>1</v>
      </c>
      <c r="H43" s="71">
        <v>21</v>
      </c>
      <c r="I43" s="72">
        <v>285</v>
      </c>
      <c r="J43" s="73">
        <v>95</v>
      </c>
      <c r="K43" s="72">
        <v>348</v>
      </c>
      <c r="L43" s="73">
        <v>116</v>
      </c>
      <c r="M43" s="72">
        <v>390</v>
      </c>
      <c r="N43" s="73">
        <v>130</v>
      </c>
      <c r="O43" s="90">
        <f aca="true" t="shared" si="2" ref="O43:P45">+I43+K43+M43</f>
        <v>1023</v>
      </c>
      <c r="P43" s="91">
        <f t="shared" si="2"/>
        <v>341</v>
      </c>
      <c r="Q43" s="74">
        <f>IF(O43&lt;&gt;0,P43/G43,"")</f>
        <v>341</v>
      </c>
      <c r="R43" s="75">
        <f>IF(O43&lt;&gt;0,O43/P43,"")</f>
        <v>3</v>
      </c>
      <c r="S43" s="72">
        <v>1328</v>
      </c>
      <c r="T43" s="67">
        <f t="shared" si="1"/>
        <v>-0.22966867469879518</v>
      </c>
      <c r="U43" s="72">
        <v>7463540.5</v>
      </c>
      <c r="V43" s="73">
        <v>1027902</v>
      </c>
      <c r="W43" s="75">
        <f>U43/V43</f>
        <v>7.26094559598094</v>
      </c>
      <c r="X43" s="8"/>
    </row>
    <row r="44" spans="1:24" s="10" customFormat="1" ht="15.75" customHeight="1" hidden="1">
      <c r="A44" s="112">
        <v>40</v>
      </c>
      <c r="B44" s="113" t="s">
        <v>12</v>
      </c>
      <c r="C44" s="69">
        <v>38933</v>
      </c>
      <c r="D44" s="70" t="s">
        <v>25</v>
      </c>
      <c r="E44" s="60" t="s">
        <v>43</v>
      </c>
      <c r="F44" s="71">
        <v>47</v>
      </c>
      <c r="G44" s="71">
        <v>2</v>
      </c>
      <c r="H44" s="71">
        <v>10</v>
      </c>
      <c r="I44" s="72">
        <v>196</v>
      </c>
      <c r="J44" s="73">
        <v>39</v>
      </c>
      <c r="K44" s="72">
        <v>451</v>
      </c>
      <c r="L44" s="73">
        <v>90</v>
      </c>
      <c r="M44" s="72">
        <v>318</v>
      </c>
      <c r="N44" s="73">
        <v>65</v>
      </c>
      <c r="O44" s="90">
        <f t="shared" si="2"/>
        <v>965</v>
      </c>
      <c r="P44" s="91">
        <f t="shared" si="2"/>
        <v>194</v>
      </c>
      <c r="Q44" s="74">
        <f>IF(O44&lt;&gt;0,P44/G44,"")</f>
        <v>97</v>
      </c>
      <c r="R44" s="75">
        <f>IF(O44&lt;&gt;0,O44/P44,"")</f>
        <v>4.974226804123711</v>
      </c>
      <c r="S44" s="72">
        <v>832</v>
      </c>
      <c r="T44" s="67">
        <f t="shared" si="1"/>
        <v>0.15985576923076922</v>
      </c>
      <c r="U44" s="72">
        <v>355865</v>
      </c>
      <c r="V44" s="73">
        <v>48779</v>
      </c>
      <c r="W44" s="75">
        <f>U44/V44</f>
        <v>7.295455011377847</v>
      </c>
      <c r="X44" s="8"/>
    </row>
    <row r="45" spans="1:24" s="10" customFormat="1" ht="15.75" customHeight="1" hidden="1">
      <c r="A45" s="112">
        <v>41</v>
      </c>
      <c r="B45" s="113" t="s">
        <v>63</v>
      </c>
      <c r="C45" s="69">
        <v>38954</v>
      </c>
      <c r="D45" s="70" t="s">
        <v>25</v>
      </c>
      <c r="E45" s="60" t="s">
        <v>43</v>
      </c>
      <c r="F45" s="71">
        <v>44</v>
      </c>
      <c r="G45" s="71">
        <v>4</v>
      </c>
      <c r="H45" s="71">
        <v>7</v>
      </c>
      <c r="I45" s="72">
        <v>106</v>
      </c>
      <c r="J45" s="73">
        <v>28</v>
      </c>
      <c r="K45" s="72">
        <v>355</v>
      </c>
      <c r="L45" s="73">
        <v>83</v>
      </c>
      <c r="M45" s="72">
        <v>454</v>
      </c>
      <c r="N45" s="73">
        <v>107</v>
      </c>
      <c r="O45" s="90">
        <f t="shared" si="2"/>
        <v>915</v>
      </c>
      <c r="P45" s="91">
        <f t="shared" si="2"/>
        <v>218</v>
      </c>
      <c r="Q45" s="74">
        <f>IF(O45&lt;&gt;0,P45/G45,"")</f>
        <v>54.5</v>
      </c>
      <c r="R45" s="75">
        <f>IF(O45&lt;&gt;0,O45/P45,"")</f>
        <v>4.197247706422019</v>
      </c>
      <c r="S45" s="72">
        <v>2658.5</v>
      </c>
      <c r="T45" s="67">
        <f t="shared" si="1"/>
        <v>-0.6558209516644724</v>
      </c>
      <c r="U45" s="72">
        <v>260871.5</v>
      </c>
      <c r="V45" s="73">
        <v>34624</v>
      </c>
      <c r="W45" s="75">
        <f>U45/V45</f>
        <v>7.534412546210721</v>
      </c>
      <c r="X45" s="8"/>
    </row>
    <row r="46" spans="1:24" s="10" customFormat="1" ht="15.75" customHeight="1" hidden="1">
      <c r="A46" s="112">
        <v>42</v>
      </c>
      <c r="B46" s="114" t="s">
        <v>93</v>
      </c>
      <c r="C46" s="59">
        <v>38849</v>
      </c>
      <c r="D46" s="60" t="s">
        <v>70</v>
      </c>
      <c r="E46" s="61" t="s">
        <v>94</v>
      </c>
      <c r="F46" s="62">
        <v>4</v>
      </c>
      <c r="G46" s="62">
        <v>1</v>
      </c>
      <c r="H46" s="62">
        <v>10</v>
      </c>
      <c r="I46" s="68">
        <v>210</v>
      </c>
      <c r="J46" s="65">
        <v>70</v>
      </c>
      <c r="K46" s="68">
        <v>210</v>
      </c>
      <c r="L46" s="65">
        <v>70</v>
      </c>
      <c r="M46" s="68">
        <v>210</v>
      </c>
      <c r="N46" s="65">
        <v>70</v>
      </c>
      <c r="O46" s="94">
        <f aca="true" t="shared" si="3" ref="O46:P48">I46+K46+M46</f>
        <v>630</v>
      </c>
      <c r="P46" s="95">
        <f t="shared" si="3"/>
        <v>210</v>
      </c>
      <c r="Q46" s="74">
        <f>IF(O46&lt;&gt;0,P46/G46,"")</f>
        <v>210</v>
      </c>
      <c r="R46" s="75">
        <f>IF(O46&lt;&gt;0,O46/P46,"")</f>
        <v>3</v>
      </c>
      <c r="S46" s="77"/>
      <c r="T46" s="67">
        <f t="shared" si="1"/>
      </c>
      <c r="U46" s="68">
        <v>39861.75</v>
      </c>
      <c r="V46" s="65">
        <v>6652</v>
      </c>
      <c r="W46" s="75">
        <f>IF(U46&lt;&gt;0,U46/V46,"")</f>
        <v>5.992445880938064</v>
      </c>
      <c r="X46" s="8"/>
    </row>
    <row r="47" spans="1:24" s="10" customFormat="1" ht="15.75" customHeight="1" hidden="1">
      <c r="A47" s="112">
        <v>43</v>
      </c>
      <c r="B47" s="114" t="s">
        <v>15</v>
      </c>
      <c r="C47" s="59">
        <v>38940</v>
      </c>
      <c r="D47" s="61" t="s">
        <v>52</v>
      </c>
      <c r="E47" s="61" t="s">
        <v>52</v>
      </c>
      <c r="F47" s="62">
        <v>40</v>
      </c>
      <c r="G47" s="62">
        <v>3</v>
      </c>
      <c r="H47" s="62">
        <v>9</v>
      </c>
      <c r="I47" s="63">
        <v>144</v>
      </c>
      <c r="J47" s="64">
        <v>30</v>
      </c>
      <c r="K47" s="63">
        <v>228</v>
      </c>
      <c r="L47" s="64">
        <v>54</v>
      </c>
      <c r="M47" s="63">
        <v>215</v>
      </c>
      <c r="N47" s="64">
        <v>49</v>
      </c>
      <c r="O47" s="92">
        <f t="shared" si="3"/>
        <v>587</v>
      </c>
      <c r="P47" s="93">
        <f t="shared" si="3"/>
        <v>133</v>
      </c>
      <c r="Q47" s="65">
        <f>P47/G47</f>
        <v>44.333333333333336</v>
      </c>
      <c r="R47" s="66">
        <f>O47/P47</f>
        <v>4.413533834586466</v>
      </c>
      <c r="S47" s="63">
        <v>1025</v>
      </c>
      <c r="T47" s="67">
        <f t="shared" si="1"/>
        <v>-0.4273170731707317</v>
      </c>
      <c r="U47" s="63">
        <v>311324.5</v>
      </c>
      <c r="V47" s="64">
        <v>45267</v>
      </c>
      <c r="W47" s="66">
        <f>U47/V47</f>
        <v>6.877515629487265</v>
      </c>
      <c r="X47" s="8"/>
    </row>
    <row r="48" spans="1:24" s="10" customFormat="1" ht="15.75" customHeight="1" hidden="1">
      <c r="A48" s="112">
        <v>44</v>
      </c>
      <c r="B48" s="113" t="s">
        <v>13</v>
      </c>
      <c r="C48" s="69">
        <v>38933</v>
      </c>
      <c r="D48" s="60" t="s">
        <v>6</v>
      </c>
      <c r="E48" s="60" t="s">
        <v>7</v>
      </c>
      <c r="F48" s="71">
        <v>47</v>
      </c>
      <c r="G48" s="71">
        <v>3</v>
      </c>
      <c r="H48" s="71">
        <v>10</v>
      </c>
      <c r="I48" s="72">
        <v>118.5</v>
      </c>
      <c r="J48" s="73">
        <v>47</v>
      </c>
      <c r="K48" s="72">
        <v>199</v>
      </c>
      <c r="L48" s="73">
        <v>94</v>
      </c>
      <c r="M48" s="72">
        <v>212</v>
      </c>
      <c r="N48" s="73">
        <v>92</v>
      </c>
      <c r="O48" s="90">
        <f t="shared" si="3"/>
        <v>529.5</v>
      </c>
      <c r="P48" s="91">
        <f t="shared" si="3"/>
        <v>233</v>
      </c>
      <c r="Q48" s="74">
        <f>IF(O48&lt;&gt;0,P48/G48,"")</f>
        <v>77.66666666666667</v>
      </c>
      <c r="R48" s="75">
        <f>IF(O48&lt;&gt;0,O48/P48,"")</f>
        <v>2.272532188841202</v>
      </c>
      <c r="S48" s="72">
        <v>1293</v>
      </c>
      <c r="T48" s="67">
        <f t="shared" si="1"/>
        <v>-0.5904872389791184</v>
      </c>
      <c r="U48" s="80">
        <f>152478+98850+41976.55+30958.5+16630.5+7592+3008+1218.5+2103+529.5</f>
        <v>355344.55</v>
      </c>
      <c r="V48" s="65">
        <f>19117+12766+5988+5647+3375+1591+593+227+459+233</f>
        <v>49996</v>
      </c>
      <c r="W48" s="75">
        <f>IF(U48&lt;&gt;0,U48/V48,"")</f>
        <v>7.107459596767741</v>
      </c>
      <c r="X48" s="8"/>
    </row>
    <row r="49" spans="1:24" s="10" customFormat="1" ht="15.75" customHeight="1" hidden="1">
      <c r="A49" s="112">
        <v>45</v>
      </c>
      <c r="B49" s="113" t="s">
        <v>8</v>
      </c>
      <c r="C49" s="69">
        <v>38919</v>
      </c>
      <c r="D49" s="70" t="s">
        <v>25</v>
      </c>
      <c r="E49" s="60" t="s">
        <v>26</v>
      </c>
      <c r="F49" s="71">
        <v>149</v>
      </c>
      <c r="G49" s="71">
        <v>3</v>
      </c>
      <c r="H49" s="71">
        <v>12</v>
      </c>
      <c r="I49" s="72">
        <v>133</v>
      </c>
      <c r="J49" s="73">
        <v>32</v>
      </c>
      <c r="K49" s="72">
        <v>138</v>
      </c>
      <c r="L49" s="73">
        <v>33</v>
      </c>
      <c r="M49" s="72">
        <v>252</v>
      </c>
      <c r="N49" s="73">
        <v>61</v>
      </c>
      <c r="O49" s="90">
        <f>+I49+K49+M49</f>
        <v>523</v>
      </c>
      <c r="P49" s="91">
        <f>+J49+L49+N49</f>
        <v>126</v>
      </c>
      <c r="Q49" s="74">
        <f>IF(O49&lt;&gt;0,P49/G49,"")</f>
        <v>42</v>
      </c>
      <c r="R49" s="75">
        <f>IF(O49&lt;&gt;0,O49/P49,"")</f>
        <v>4.150793650793651</v>
      </c>
      <c r="S49" s="72">
        <v>1097</v>
      </c>
      <c r="T49" s="67">
        <f t="shared" si="1"/>
        <v>-0.5232452142206017</v>
      </c>
      <c r="U49" s="72">
        <v>1823254.5</v>
      </c>
      <c r="V49" s="73">
        <v>249999</v>
      </c>
      <c r="W49" s="75">
        <f>U49/V49</f>
        <v>7.293047172188689</v>
      </c>
      <c r="X49" s="8"/>
    </row>
    <row r="50" spans="1:24" s="10" customFormat="1" ht="15.75" customHeight="1" hidden="1">
      <c r="A50" s="112">
        <v>46</v>
      </c>
      <c r="B50" s="114" t="s">
        <v>55</v>
      </c>
      <c r="C50" s="59">
        <v>38982</v>
      </c>
      <c r="D50" s="60" t="s">
        <v>70</v>
      </c>
      <c r="E50" s="61" t="s">
        <v>56</v>
      </c>
      <c r="F50" s="62">
        <v>10</v>
      </c>
      <c r="G50" s="62">
        <v>7</v>
      </c>
      <c r="H50" s="62">
        <v>3</v>
      </c>
      <c r="I50" s="68">
        <v>101</v>
      </c>
      <c r="J50" s="65">
        <v>20</v>
      </c>
      <c r="K50" s="68">
        <v>107</v>
      </c>
      <c r="L50" s="65">
        <v>20</v>
      </c>
      <c r="M50" s="68">
        <v>258.5</v>
      </c>
      <c r="N50" s="65">
        <v>48</v>
      </c>
      <c r="O50" s="94">
        <f>I50+K50+M50</f>
        <v>466.5</v>
      </c>
      <c r="P50" s="95">
        <f>J50+L50+N50</f>
        <v>88</v>
      </c>
      <c r="Q50" s="74">
        <f>IF(O50&lt;&gt;0,P50/G50,"")</f>
        <v>12.571428571428571</v>
      </c>
      <c r="R50" s="75">
        <f>IF(O50&lt;&gt;0,O50/P50,"")</f>
        <v>5.301136363636363</v>
      </c>
      <c r="S50" s="77">
        <v>1043</v>
      </c>
      <c r="T50" s="67">
        <f t="shared" si="1"/>
        <v>-0.552732502396932</v>
      </c>
      <c r="U50" s="68">
        <v>9075</v>
      </c>
      <c r="V50" s="65">
        <v>1219</v>
      </c>
      <c r="W50" s="75">
        <f>IF(U50&lt;&gt;0,U50/V50,"")</f>
        <v>7.444626743232157</v>
      </c>
      <c r="X50" s="8"/>
    </row>
    <row r="51" spans="1:24" s="10" customFormat="1" ht="15.75" customHeight="1" hidden="1">
      <c r="A51" s="112">
        <v>47</v>
      </c>
      <c r="B51" s="114" t="s">
        <v>95</v>
      </c>
      <c r="C51" s="59">
        <v>38898</v>
      </c>
      <c r="D51" s="60" t="s">
        <v>70</v>
      </c>
      <c r="E51" s="61" t="s">
        <v>76</v>
      </c>
      <c r="F51" s="62">
        <v>5</v>
      </c>
      <c r="G51" s="62">
        <v>1</v>
      </c>
      <c r="H51" s="62">
        <v>9</v>
      </c>
      <c r="I51" s="68">
        <v>120</v>
      </c>
      <c r="J51" s="65">
        <v>40</v>
      </c>
      <c r="K51" s="68">
        <v>150</v>
      </c>
      <c r="L51" s="65">
        <v>50</v>
      </c>
      <c r="M51" s="68">
        <v>150</v>
      </c>
      <c r="N51" s="65">
        <v>50</v>
      </c>
      <c r="O51" s="94">
        <f>I51+K51+M51</f>
        <v>420</v>
      </c>
      <c r="P51" s="95">
        <f>J51+L51+N51</f>
        <v>140</v>
      </c>
      <c r="Q51" s="74">
        <f>IF(O51&lt;&gt;0,P51/G51,"")</f>
        <v>140</v>
      </c>
      <c r="R51" s="75">
        <f>IF(O51&lt;&gt;0,O51/P51,"")</f>
        <v>3</v>
      </c>
      <c r="S51" s="77"/>
      <c r="T51" s="67">
        <f t="shared" si="1"/>
      </c>
      <c r="U51" s="68">
        <v>15390</v>
      </c>
      <c r="V51" s="65">
        <v>2191</v>
      </c>
      <c r="W51" s="75">
        <f>IF(U51&lt;&gt;0,U51/V51,"")</f>
        <v>7.024189867640347</v>
      </c>
      <c r="X51" s="8"/>
    </row>
    <row r="52" spans="1:24" s="10" customFormat="1" ht="15.75" customHeight="1" hidden="1">
      <c r="A52" s="112">
        <v>48</v>
      </c>
      <c r="B52" s="116" t="s">
        <v>96</v>
      </c>
      <c r="C52" s="69">
        <v>38947</v>
      </c>
      <c r="D52" s="82" t="s">
        <v>17</v>
      </c>
      <c r="E52" s="82" t="s">
        <v>97</v>
      </c>
      <c r="F52" s="83">
        <v>22</v>
      </c>
      <c r="G52" s="83">
        <v>1</v>
      </c>
      <c r="H52" s="83">
        <v>8</v>
      </c>
      <c r="I52" s="72">
        <v>29</v>
      </c>
      <c r="J52" s="73">
        <v>5</v>
      </c>
      <c r="K52" s="72">
        <v>219</v>
      </c>
      <c r="L52" s="73">
        <v>37</v>
      </c>
      <c r="M52" s="72">
        <v>118</v>
      </c>
      <c r="N52" s="73">
        <v>20</v>
      </c>
      <c r="O52" s="90">
        <f>+I52+K52+M52</f>
        <v>366</v>
      </c>
      <c r="P52" s="91">
        <f>+J52+L52+N52</f>
        <v>62</v>
      </c>
      <c r="Q52" s="64">
        <f>+P52/G52</f>
        <v>62</v>
      </c>
      <c r="R52" s="76">
        <f>+O52/P52</f>
        <v>5.903225806451613</v>
      </c>
      <c r="S52" s="72">
        <v>6179</v>
      </c>
      <c r="T52" s="67">
        <f t="shared" si="1"/>
        <v>-0.940767114419809</v>
      </c>
      <c r="U52" s="72">
        <v>205977</v>
      </c>
      <c r="V52" s="73">
        <v>27777</v>
      </c>
      <c r="W52" s="75">
        <f>U52/V52</f>
        <v>7.4153796306296575</v>
      </c>
      <c r="X52" s="8"/>
    </row>
    <row r="53" spans="1:24" s="10" customFormat="1" ht="15.75" customHeight="1" hidden="1">
      <c r="A53" s="112">
        <v>49</v>
      </c>
      <c r="B53" s="113" t="s">
        <v>77</v>
      </c>
      <c r="C53" s="69">
        <v>38940</v>
      </c>
      <c r="D53" s="60" t="s">
        <v>27</v>
      </c>
      <c r="E53" s="61" t="s">
        <v>44</v>
      </c>
      <c r="F53" s="71">
        <v>80</v>
      </c>
      <c r="G53" s="71">
        <v>1</v>
      </c>
      <c r="H53" s="71">
        <v>9</v>
      </c>
      <c r="I53" s="63">
        <v>115</v>
      </c>
      <c r="J53" s="64">
        <v>23</v>
      </c>
      <c r="K53" s="63">
        <v>46</v>
      </c>
      <c r="L53" s="64">
        <v>7</v>
      </c>
      <c r="M53" s="63">
        <v>182</v>
      </c>
      <c r="N53" s="64">
        <v>28</v>
      </c>
      <c r="O53" s="92">
        <f>+M53+K53+I53</f>
        <v>343</v>
      </c>
      <c r="P53" s="93">
        <f>+N53+L53+J53</f>
        <v>58</v>
      </c>
      <c r="Q53" s="64">
        <f>+P53/G53</f>
        <v>58</v>
      </c>
      <c r="R53" s="76">
        <f>+O53/P53</f>
        <v>5.913793103448276</v>
      </c>
      <c r="S53" s="63">
        <v>367</v>
      </c>
      <c r="T53" s="67">
        <f t="shared" si="1"/>
        <v>-0.0653950953678474</v>
      </c>
      <c r="U53" s="63">
        <v>791858</v>
      </c>
      <c r="V53" s="64">
        <v>93829</v>
      </c>
      <c r="W53" s="76">
        <f>+U53/V53</f>
        <v>8.439373754382974</v>
      </c>
      <c r="X53" s="8"/>
    </row>
    <row r="54" spans="1:24" s="10" customFormat="1" ht="15.75" customHeight="1" hidden="1">
      <c r="A54" s="112">
        <v>50</v>
      </c>
      <c r="B54" s="113" t="s">
        <v>4</v>
      </c>
      <c r="C54" s="69">
        <v>38891</v>
      </c>
      <c r="D54" s="70" t="s">
        <v>25</v>
      </c>
      <c r="E54" s="60" t="s">
        <v>26</v>
      </c>
      <c r="F54" s="71">
        <v>134</v>
      </c>
      <c r="G54" s="71">
        <v>1</v>
      </c>
      <c r="H54" s="71">
        <v>16</v>
      </c>
      <c r="I54" s="72">
        <v>25</v>
      </c>
      <c r="J54" s="73">
        <v>5</v>
      </c>
      <c r="K54" s="72">
        <v>100</v>
      </c>
      <c r="L54" s="73">
        <v>20</v>
      </c>
      <c r="M54" s="72">
        <v>125</v>
      </c>
      <c r="N54" s="73">
        <v>25</v>
      </c>
      <c r="O54" s="90">
        <f>+I54+K54+M54</f>
        <v>250</v>
      </c>
      <c r="P54" s="91">
        <f>+J54+L54+N54</f>
        <v>50</v>
      </c>
      <c r="Q54" s="74">
        <f>IF(O54&lt;&gt;0,P54/G54,"")</f>
        <v>50</v>
      </c>
      <c r="R54" s="75">
        <f>IF(O54&lt;&gt;0,O54/P54,"")</f>
        <v>5</v>
      </c>
      <c r="S54" s="72">
        <v>393</v>
      </c>
      <c r="T54" s="67">
        <f t="shared" si="1"/>
        <v>-0.3638676844783715</v>
      </c>
      <c r="U54" s="72">
        <v>1873622.5</v>
      </c>
      <c r="V54" s="73">
        <v>258341</v>
      </c>
      <c r="W54" s="75">
        <f>U54/V54</f>
        <v>7.252517022075474</v>
      </c>
      <c r="X54" s="8"/>
    </row>
    <row r="55" spans="1:24" s="10" customFormat="1" ht="15.75" customHeight="1" hidden="1">
      <c r="A55" s="112">
        <v>51</v>
      </c>
      <c r="B55" s="115" t="s">
        <v>2</v>
      </c>
      <c r="C55" s="59">
        <v>38947</v>
      </c>
      <c r="D55" s="78" t="s">
        <v>48</v>
      </c>
      <c r="E55" s="78" t="s">
        <v>3</v>
      </c>
      <c r="F55" s="79">
        <v>7</v>
      </c>
      <c r="G55" s="79">
        <v>1</v>
      </c>
      <c r="H55" s="79">
        <v>8</v>
      </c>
      <c r="I55" s="63">
        <v>20</v>
      </c>
      <c r="J55" s="64">
        <v>4</v>
      </c>
      <c r="K55" s="63">
        <v>81</v>
      </c>
      <c r="L55" s="64">
        <v>16</v>
      </c>
      <c r="M55" s="63">
        <v>107</v>
      </c>
      <c r="N55" s="64">
        <v>20</v>
      </c>
      <c r="O55" s="92">
        <f>SUM(I55+K55+M55)</f>
        <v>208</v>
      </c>
      <c r="P55" s="93">
        <f>SUM(J55+L55+N55)</f>
        <v>40</v>
      </c>
      <c r="Q55" s="64">
        <f>+P55/G55</f>
        <v>40</v>
      </c>
      <c r="R55" s="76">
        <f>+O55/P55</f>
        <v>5.2</v>
      </c>
      <c r="S55" s="63">
        <v>0</v>
      </c>
      <c r="T55" s="67">
        <f t="shared" si="1"/>
      </c>
      <c r="U55" s="63">
        <v>24924.5</v>
      </c>
      <c r="V55" s="64">
        <v>3296</v>
      </c>
      <c r="W55" s="66">
        <f>U55/V55</f>
        <v>7.562044902912621</v>
      </c>
      <c r="X55" s="8"/>
    </row>
    <row r="56" spans="1:24" s="10" customFormat="1" ht="15.75" customHeight="1" hidden="1">
      <c r="A56" s="112">
        <v>52</v>
      </c>
      <c r="B56" s="115" t="s">
        <v>64</v>
      </c>
      <c r="C56" s="59">
        <v>38954</v>
      </c>
      <c r="D56" s="78" t="s">
        <v>48</v>
      </c>
      <c r="E56" s="78" t="s">
        <v>5</v>
      </c>
      <c r="F56" s="79">
        <v>14</v>
      </c>
      <c r="G56" s="79">
        <v>1</v>
      </c>
      <c r="H56" s="79">
        <v>7</v>
      </c>
      <c r="I56" s="63">
        <v>0</v>
      </c>
      <c r="J56" s="64">
        <v>0</v>
      </c>
      <c r="K56" s="63">
        <v>144</v>
      </c>
      <c r="L56" s="64">
        <v>19</v>
      </c>
      <c r="M56" s="63">
        <v>44</v>
      </c>
      <c r="N56" s="64">
        <v>6</v>
      </c>
      <c r="O56" s="92">
        <f>SUM(I56+K56+M56)</f>
        <v>188</v>
      </c>
      <c r="P56" s="93">
        <f>SUM(J56+L56+N56)</f>
        <v>25</v>
      </c>
      <c r="Q56" s="64">
        <f>+P56/G56</f>
        <v>25</v>
      </c>
      <c r="R56" s="76">
        <f>+O56/P56</f>
        <v>7.52</v>
      </c>
      <c r="S56" s="63">
        <v>257</v>
      </c>
      <c r="T56" s="67">
        <f t="shared" si="1"/>
        <v>-0.26848249027237353</v>
      </c>
      <c r="U56" s="63">
        <v>46624.5</v>
      </c>
      <c r="V56" s="64">
        <v>5087</v>
      </c>
      <c r="W56" s="66">
        <f>U56/V56</f>
        <v>9.165421663062709</v>
      </c>
      <c r="X56" s="8"/>
    </row>
    <row r="57" spans="1:24" s="10" customFormat="1" ht="15.75" customHeight="1" hidden="1">
      <c r="A57" s="112">
        <v>53</v>
      </c>
      <c r="B57" s="114" t="s">
        <v>71</v>
      </c>
      <c r="C57" s="59">
        <v>38863</v>
      </c>
      <c r="D57" s="60" t="s">
        <v>70</v>
      </c>
      <c r="E57" s="61" t="s">
        <v>7</v>
      </c>
      <c r="F57" s="62">
        <v>35</v>
      </c>
      <c r="G57" s="62">
        <v>1</v>
      </c>
      <c r="H57" s="62">
        <v>20</v>
      </c>
      <c r="I57" s="68">
        <v>60</v>
      </c>
      <c r="J57" s="65">
        <v>20</v>
      </c>
      <c r="K57" s="68">
        <v>60</v>
      </c>
      <c r="L57" s="65">
        <v>20</v>
      </c>
      <c r="M57" s="68">
        <v>63</v>
      </c>
      <c r="N57" s="65">
        <v>21</v>
      </c>
      <c r="O57" s="94">
        <f>I57+K57+M57</f>
        <v>183</v>
      </c>
      <c r="P57" s="95">
        <f>J57+L57+N57</f>
        <v>61</v>
      </c>
      <c r="Q57" s="74">
        <f>IF(O57&lt;&gt;0,P57/G57,"")</f>
        <v>61</v>
      </c>
      <c r="R57" s="75">
        <f>IF(O57&lt;&gt;0,O57/P57,"")</f>
        <v>3</v>
      </c>
      <c r="S57" s="77">
        <v>672</v>
      </c>
      <c r="T57" s="67">
        <f t="shared" si="1"/>
        <v>-0.7276785714285714</v>
      </c>
      <c r="U57" s="68">
        <v>608952.5</v>
      </c>
      <c r="V57" s="65">
        <v>89007</v>
      </c>
      <c r="W57" s="75">
        <f>IF(U57&lt;&gt;0,U57/V57,"")</f>
        <v>6.841624816025706</v>
      </c>
      <c r="X57" s="8"/>
    </row>
    <row r="58" spans="1:24" s="10" customFormat="1" ht="15.75" customHeight="1" hidden="1">
      <c r="A58" s="112">
        <v>54</v>
      </c>
      <c r="B58" s="114" t="s">
        <v>61</v>
      </c>
      <c r="C58" s="59">
        <v>38954</v>
      </c>
      <c r="D58" s="60" t="s">
        <v>81</v>
      </c>
      <c r="E58" s="61" t="s">
        <v>62</v>
      </c>
      <c r="F58" s="62">
        <v>50</v>
      </c>
      <c r="G58" s="62">
        <v>3</v>
      </c>
      <c r="H58" s="62">
        <v>7</v>
      </c>
      <c r="I58" s="63">
        <v>0</v>
      </c>
      <c r="J58" s="64">
        <v>0</v>
      </c>
      <c r="K58" s="63">
        <v>118</v>
      </c>
      <c r="L58" s="64">
        <v>23</v>
      </c>
      <c r="M58" s="63">
        <v>62</v>
      </c>
      <c r="N58" s="64">
        <v>12</v>
      </c>
      <c r="O58" s="92">
        <f>SUM(I58+K58+M58)</f>
        <v>180</v>
      </c>
      <c r="P58" s="93">
        <f>SUM(J58+L58+N58)</f>
        <v>35</v>
      </c>
      <c r="Q58" s="65">
        <f>P58/G58</f>
        <v>11.666666666666666</v>
      </c>
      <c r="R58" s="66">
        <f>O58/P58</f>
        <v>5.142857142857143</v>
      </c>
      <c r="S58" s="63">
        <v>4060</v>
      </c>
      <c r="T58" s="67">
        <f t="shared" si="1"/>
        <v>-0.9556650246305419</v>
      </c>
      <c r="U58" s="68">
        <v>280637.5</v>
      </c>
      <c r="V58" s="65">
        <v>37795</v>
      </c>
      <c r="W58" s="66">
        <f>U58/V58</f>
        <v>7.425254663315253</v>
      </c>
      <c r="X58" s="8"/>
    </row>
    <row r="59" spans="1:24" s="10" customFormat="1" ht="15.75" customHeight="1" hidden="1">
      <c r="A59" s="112">
        <v>55</v>
      </c>
      <c r="B59" s="113" t="s">
        <v>75</v>
      </c>
      <c r="C59" s="69">
        <v>38926</v>
      </c>
      <c r="D59" s="60" t="s">
        <v>27</v>
      </c>
      <c r="E59" s="61" t="s">
        <v>44</v>
      </c>
      <c r="F59" s="71">
        <v>84</v>
      </c>
      <c r="G59" s="71">
        <v>3</v>
      </c>
      <c r="H59" s="71">
        <v>11</v>
      </c>
      <c r="I59" s="63">
        <v>50</v>
      </c>
      <c r="J59" s="64">
        <v>10</v>
      </c>
      <c r="K59" s="63">
        <v>40</v>
      </c>
      <c r="L59" s="64">
        <v>8</v>
      </c>
      <c r="M59" s="63">
        <v>76</v>
      </c>
      <c r="N59" s="64">
        <v>14</v>
      </c>
      <c r="O59" s="92">
        <f>+M59+K59+I59</f>
        <v>166</v>
      </c>
      <c r="P59" s="93">
        <f>+N59+L59+J59</f>
        <v>32</v>
      </c>
      <c r="Q59" s="64">
        <f>+P59/G59</f>
        <v>10.666666666666666</v>
      </c>
      <c r="R59" s="76">
        <f>+O59/P59</f>
        <v>5.1875</v>
      </c>
      <c r="S59" s="63">
        <v>1903</v>
      </c>
      <c r="T59" s="67">
        <f t="shared" si="1"/>
        <v>-0.9127693116132423</v>
      </c>
      <c r="U59" s="63">
        <v>1599540</v>
      </c>
      <c r="V59" s="64">
        <v>230314</v>
      </c>
      <c r="W59" s="76">
        <f>+U59/V59</f>
        <v>6.945040249398647</v>
      </c>
      <c r="X59" s="8"/>
    </row>
    <row r="60" spans="1:24" s="10" customFormat="1" ht="15.75" customHeight="1" hidden="1">
      <c r="A60" s="112">
        <v>56</v>
      </c>
      <c r="B60" s="114" t="s">
        <v>57</v>
      </c>
      <c r="C60" s="59">
        <v>38898</v>
      </c>
      <c r="D60" s="60" t="s">
        <v>70</v>
      </c>
      <c r="E60" s="61" t="s">
        <v>58</v>
      </c>
      <c r="F60" s="62">
        <v>47</v>
      </c>
      <c r="G60" s="62">
        <v>2</v>
      </c>
      <c r="H60" s="62">
        <v>15</v>
      </c>
      <c r="I60" s="68">
        <v>40</v>
      </c>
      <c r="J60" s="65">
        <v>8</v>
      </c>
      <c r="K60" s="68">
        <v>36</v>
      </c>
      <c r="L60" s="65">
        <v>7</v>
      </c>
      <c r="M60" s="68">
        <v>46</v>
      </c>
      <c r="N60" s="65">
        <v>9</v>
      </c>
      <c r="O60" s="94">
        <f>I60+K60+M60</f>
        <v>122</v>
      </c>
      <c r="P60" s="95">
        <f>J60+L60+N60</f>
        <v>24</v>
      </c>
      <c r="Q60" s="74">
        <f>IF(O60&lt;&gt;0,P60/G60,"")</f>
        <v>12</v>
      </c>
      <c r="R60" s="75">
        <f>IF(O60&lt;&gt;0,O60/P60,"")</f>
        <v>5.083333333333333</v>
      </c>
      <c r="S60" s="77">
        <v>560</v>
      </c>
      <c r="T60" s="67">
        <f t="shared" si="1"/>
        <v>-0.7821428571428571</v>
      </c>
      <c r="U60" s="68">
        <v>242758</v>
      </c>
      <c r="V60" s="65">
        <v>37057</v>
      </c>
      <c r="W60" s="75">
        <f>IF(U60&lt;&gt;0,U60/V60,"")</f>
        <v>6.550935046010201</v>
      </c>
      <c r="X60" s="8"/>
    </row>
    <row r="61" spans="1:24" s="10" customFormat="1" ht="15.75" customHeight="1" hidden="1">
      <c r="A61" s="112">
        <v>57</v>
      </c>
      <c r="B61" s="114" t="s">
        <v>98</v>
      </c>
      <c r="C61" s="59">
        <v>38779</v>
      </c>
      <c r="D61" s="60" t="s">
        <v>70</v>
      </c>
      <c r="E61" s="61" t="s">
        <v>99</v>
      </c>
      <c r="F61" s="62">
        <v>10</v>
      </c>
      <c r="G61" s="62">
        <v>1</v>
      </c>
      <c r="H61" s="62">
        <v>24</v>
      </c>
      <c r="I61" s="68">
        <v>30</v>
      </c>
      <c r="J61" s="65">
        <v>10</v>
      </c>
      <c r="K61" s="68">
        <v>45</v>
      </c>
      <c r="L61" s="65">
        <v>15</v>
      </c>
      <c r="M61" s="68">
        <v>45</v>
      </c>
      <c r="N61" s="65">
        <v>15</v>
      </c>
      <c r="O61" s="94">
        <f>I61+K61+M61</f>
        <v>120</v>
      </c>
      <c r="P61" s="95">
        <f>J61+L61+N61</f>
        <v>40</v>
      </c>
      <c r="Q61" s="74">
        <f>IF(O61&lt;&gt;0,P61/G61,"")</f>
        <v>40</v>
      </c>
      <c r="R61" s="75">
        <f>IF(O61&lt;&gt;0,O61/P61,"")</f>
        <v>3</v>
      </c>
      <c r="S61" s="77"/>
      <c r="T61" s="67">
        <f t="shared" si="1"/>
      </c>
      <c r="U61" s="68">
        <v>57483</v>
      </c>
      <c r="V61" s="65">
        <v>11712</v>
      </c>
      <c r="W61" s="75">
        <f>IF(U61&lt;&gt;0,U61/V61,"")</f>
        <v>4.908043032786885</v>
      </c>
      <c r="X61" s="8"/>
    </row>
    <row r="62" spans="1:24" s="10" customFormat="1" ht="15.75" customHeight="1" hidden="1" thickBot="1">
      <c r="A62" s="112">
        <v>58</v>
      </c>
      <c r="B62" s="115" t="s">
        <v>78</v>
      </c>
      <c r="C62" s="59">
        <v>38968</v>
      </c>
      <c r="D62" s="78" t="s">
        <v>48</v>
      </c>
      <c r="E62" s="78" t="s">
        <v>79</v>
      </c>
      <c r="F62" s="79">
        <v>4</v>
      </c>
      <c r="G62" s="79">
        <v>2</v>
      </c>
      <c r="H62" s="79">
        <v>5</v>
      </c>
      <c r="I62" s="63">
        <v>21</v>
      </c>
      <c r="J62" s="64">
        <v>3</v>
      </c>
      <c r="K62" s="63">
        <v>27</v>
      </c>
      <c r="L62" s="64">
        <v>3</v>
      </c>
      <c r="M62" s="63">
        <v>9</v>
      </c>
      <c r="N62" s="64">
        <v>1</v>
      </c>
      <c r="O62" s="92">
        <f>SUM(I62+K62+M62)</f>
        <v>57</v>
      </c>
      <c r="P62" s="93">
        <f>SUM(J62+L62+N62)</f>
        <v>7</v>
      </c>
      <c r="Q62" s="64">
        <f>+P62/G62</f>
        <v>3.5</v>
      </c>
      <c r="R62" s="76">
        <f>+O62/P62</f>
        <v>8.142857142857142</v>
      </c>
      <c r="S62" s="63">
        <v>321.5</v>
      </c>
      <c r="T62" s="67">
        <f t="shared" si="1"/>
        <v>-0.8227060653188181</v>
      </c>
      <c r="U62" s="63">
        <v>12053.5</v>
      </c>
      <c r="V62" s="64">
        <v>1617</v>
      </c>
      <c r="W62" s="66">
        <f>U62/V62</f>
        <v>7.454236239950526</v>
      </c>
      <c r="X62" s="8"/>
    </row>
    <row r="63" spans="1:28" s="122" customFormat="1" ht="15">
      <c r="A63" s="124"/>
      <c r="B63" s="170" t="s">
        <v>80</v>
      </c>
      <c r="C63" s="171"/>
      <c r="D63" s="172"/>
      <c r="E63" s="173"/>
      <c r="F63" s="125"/>
      <c r="G63" s="125">
        <f>SUM(G5:G62)</f>
        <v>1594</v>
      </c>
      <c r="H63" s="124"/>
      <c r="I63" s="126"/>
      <c r="J63" s="127"/>
      <c r="K63" s="126"/>
      <c r="L63" s="127"/>
      <c r="M63" s="126"/>
      <c r="N63" s="127"/>
      <c r="O63" s="126">
        <f>SUM(O5:O62)</f>
        <v>3572931</v>
      </c>
      <c r="P63" s="127">
        <f>SUM(P5:P62)</f>
        <v>439369</v>
      </c>
      <c r="Q63" s="127">
        <f>O63/G63</f>
        <v>2241.487452948557</v>
      </c>
      <c r="R63" s="128">
        <f>O63/P63</f>
        <v>8.131959696746925</v>
      </c>
      <c r="S63" s="126"/>
      <c r="T63" s="129"/>
      <c r="U63" s="126"/>
      <c r="V63" s="127"/>
      <c r="W63" s="128"/>
      <c r="AB63" s="122" t="s">
        <v>39</v>
      </c>
    </row>
    <row r="64" spans="1:24" s="52" customFormat="1" ht="18">
      <c r="A64" s="41"/>
      <c r="G64" s="43"/>
      <c r="H64" s="42"/>
      <c r="I64" s="44"/>
      <c r="J64" s="45"/>
      <c r="K64" s="44"/>
      <c r="L64" s="45"/>
      <c r="M64" s="44"/>
      <c r="N64" s="45"/>
      <c r="O64" s="44"/>
      <c r="P64" s="45"/>
      <c r="Q64" s="46"/>
      <c r="R64" s="47"/>
      <c r="S64" s="48"/>
      <c r="T64" s="49"/>
      <c r="U64" s="48"/>
      <c r="V64" s="50"/>
      <c r="W64" s="47"/>
      <c r="X64" s="51"/>
    </row>
    <row r="65" spans="1:24" s="34" customFormat="1" ht="18">
      <c r="A65" s="33"/>
      <c r="B65" s="9"/>
      <c r="C65" s="56"/>
      <c r="D65" s="167"/>
      <c r="E65" s="168"/>
      <c r="F65" s="168"/>
      <c r="G65" s="168"/>
      <c r="H65" s="35"/>
      <c r="I65" s="36"/>
      <c r="K65" s="36"/>
      <c r="M65" s="36"/>
      <c r="O65" s="37"/>
      <c r="R65" s="38"/>
      <c r="S65" s="166" t="s">
        <v>40</v>
      </c>
      <c r="T65" s="166"/>
      <c r="U65" s="166"/>
      <c r="V65" s="166"/>
      <c r="W65" s="166"/>
      <c r="X65" s="39"/>
    </row>
    <row r="66" spans="1:24" s="34" customFormat="1" ht="18">
      <c r="A66" s="33"/>
      <c r="B66" s="9"/>
      <c r="C66" s="56"/>
      <c r="D66" s="57"/>
      <c r="E66" s="58"/>
      <c r="F66" s="58"/>
      <c r="G66" s="58"/>
      <c r="M66" s="36"/>
      <c r="O66" s="37"/>
      <c r="R66" s="38"/>
      <c r="S66" s="166"/>
      <c r="T66" s="166"/>
      <c r="U66" s="166"/>
      <c r="V66" s="166"/>
      <c r="W66" s="166"/>
      <c r="X66" s="39"/>
    </row>
    <row r="67" spans="1:24" s="34" customFormat="1" ht="18">
      <c r="A67" s="33"/>
      <c r="M67" s="36"/>
      <c r="O67" s="37"/>
      <c r="R67" s="38"/>
      <c r="S67" s="166"/>
      <c r="T67" s="166"/>
      <c r="U67" s="166"/>
      <c r="V67" s="166"/>
      <c r="W67" s="166"/>
      <c r="X67" s="39"/>
    </row>
    <row r="68" spans="1:24" s="34" customFormat="1" ht="18" customHeight="1">
      <c r="A68" s="33"/>
      <c r="C68" s="35"/>
      <c r="E68" s="40"/>
      <c r="F68" s="35"/>
      <c r="G68" s="35"/>
      <c r="H68" s="35"/>
      <c r="I68" s="36"/>
      <c r="K68" s="36"/>
      <c r="M68" s="36"/>
      <c r="O68" s="37"/>
      <c r="S68" s="165" t="s">
        <v>158</v>
      </c>
      <c r="T68" s="165"/>
      <c r="U68" s="165"/>
      <c r="V68" s="165"/>
      <c r="W68" s="165"/>
      <c r="X68" s="39"/>
    </row>
    <row r="69" spans="1:24" s="34" customFormat="1" ht="18">
      <c r="A69" s="33"/>
      <c r="C69" s="35"/>
      <c r="E69" s="40"/>
      <c r="F69" s="35"/>
      <c r="G69" s="35"/>
      <c r="H69" s="35"/>
      <c r="I69" s="36"/>
      <c r="K69" s="36"/>
      <c r="M69" s="36"/>
      <c r="O69" s="37"/>
      <c r="S69" s="165"/>
      <c r="T69" s="165"/>
      <c r="U69" s="165"/>
      <c r="V69" s="165"/>
      <c r="W69" s="165"/>
      <c r="X69" s="39"/>
    </row>
    <row r="70" spans="1:24" s="34" customFormat="1" ht="18">
      <c r="A70" s="33"/>
      <c r="C70" s="35"/>
      <c r="E70" s="40"/>
      <c r="F70" s="35"/>
      <c r="G70" s="35"/>
      <c r="H70" s="35"/>
      <c r="I70" s="36"/>
      <c r="K70" s="36"/>
      <c r="M70" s="36"/>
      <c r="O70" s="37"/>
      <c r="S70" s="165"/>
      <c r="T70" s="165"/>
      <c r="U70" s="165"/>
      <c r="V70" s="165"/>
      <c r="W70" s="165"/>
      <c r="X70" s="39"/>
    </row>
    <row r="71" spans="1:24" s="34" customFormat="1" ht="30" customHeight="1">
      <c r="A71" s="33"/>
      <c r="C71" s="35"/>
      <c r="E71" s="40"/>
      <c r="F71" s="35"/>
      <c r="G71" s="35"/>
      <c r="H71" s="35"/>
      <c r="I71" s="36"/>
      <c r="K71" s="36"/>
      <c r="M71" s="36"/>
      <c r="O71" s="37"/>
      <c r="P71" s="161" t="s">
        <v>72</v>
      </c>
      <c r="Q71" s="147"/>
      <c r="R71" s="147"/>
      <c r="S71" s="147"/>
      <c r="T71" s="147"/>
      <c r="U71" s="147"/>
      <c r="V71" s="147"/>
      <c r="W71" s="147"/>
      <c r="X71" s="39"/>
    </row>
    <row r="72" spans="1:24" s="34" customFormat="1" ht="30" customHeight="1">
      <c r="A72" s="33"/>
      <c r="C72" s="35"/>
      <c r="E72" s="40"/>
      <c r="F72" s="35"/>
      <c r="G72" s="35"/>
      <c r="H72" s="35"/>
      <c r="I72" s="36"/>
      <c r="K72" s="36"/>
      <c r="M72" s="36"/>
      <c r="O72" s="37"/>
      <c r="P72" s="147"/>
      <c r="Q72" s="147"/>
      <c r="R72" s="147"/>
      <c r="S72" s="147"/>
      <c r="T72" s="147"/>
      <c r="U72" s="147"/>
      <c r="V72" s="147"/>
      <c r="W72" s="147"/>
      <c r="X72" s="39"/>
    </row>
    <row r="73" spans="1:24" s="34" customFormat="1" ht="30" customHeight="1">
      <c r="A73" s="33"/>
      <c r="C73" s="35"/>
      <c r="E73" s="40"/>
      <c r="F73" s="35"/>
      <c r="G73" s="35"/>
      <c r="H73" s="35"/>
      <c r="I73" s="36"/>
      <c r="K73" s="36"/>
      <c r="M73" s="36"/>
      <c r="O73" s="37"/>
      <c r="P73" s="147"/>
      <c r="Q73" s="147"/>
      <c r="R73" s="147"/>
      <c r="S73" s="147"/>
      <c r="T73" s="147"/>
      <c r="U73" s="147"/>
      <c r="V73" s="147"/>
      <c r="W73" s="147"/>
      <c r="X73" s="39"/>
    </row>
    <row r="74" spans="1:24" s="34" customFormat="1" ht="30" customHeight="1">
      <c r="A74" s="33"/>
      <c r="C74" s="35"/>
      <c r="E74" s="40"/>
      <c r="F74" s="35"/>
      <c r="G74" s="35"/>
      <c r="H74" s="35"/>
      <c r="I74" s="36"/>
      <c r="K74" s="36"/>
      <c r="M74" s="36"/>
      <c r="O74" s="37"/>
      <c r="P74" s="147"/>
      <c r="Q74" s="147"/>
      <c r="R74" s="147"/>
      <c r="S74" s="147"/>
      <c r="T74" s="147"/>
      <c r="U74" s="147"/>
      <c r="V74" s="147"/>
      <c r="W74" s="147"/>
      <c r="X74" s="39"/>
    </row>
    <row r="75" spans="1:24" s="34" customFormat="1" ht="30" customHeight="1">
      <c r="A75" s="33"/>
      <c r="C75" s="35"/>
      <c r="E75" s="40"/>
      <c r="F75" s="35"/>
      <c r="G75" s="35"/>
      <c r="H75" s="35"/>
      <c r="I75" s="36"/>
      <c r="K75" s="36"/>
      <c r="M75" s="36"/>
      <c r="O75" s="37"/>
      <c r="P75" s="147"/>
      <c r="Q75" s="147"/>
      <c r="R75" s="147"/>
      <c r="S75" s="147"/>
      <c r="T75" s="147"/>
      <c r="U75" s="147"/>
      <c r="V75" s="147"/>
      <c r="W75" s="147"/>
      <c r="X75" s="39"/>
    </row>
    <row r="76" spans="1:24" s="34" customFormat="1" ht="30" customHeight="1">
      <c r="A76" s="33"/>
      <c r="C76" s="35"/>
      <c r="E76" s="40"/>
      <c r="F76" s="35"/>
      <c r="G76" s="5"/>
      <c r="H76" s="5"/>
      <c r="I76" s="13"/>
      <c r="J76" s="3"/>
      <c r="K76" s="13"/>
      <c r="L76" s="3"/>
      <c r="M76" s="13"/>
      <c r="N76" s="3"/>
      <c r="O76" s="37"/>
      <c r="P76" s="147"/>
      <c r="Q76" s="147"/>
      <c r="R76" s="147"/>
      <c r="S76" s="147"/>
      <c r="T76" s="147"/>
      <c r="U76" s="147"/>
      <c r="V76" s="147"/>
      <c r="W76" s="147"/>
      <c r="X76" s="39"/>
    </row>
    <row r="77" spans="1:24" s="34" customFormat="1" ht="33" customHeight="1">
      <c r="A77" s="33"/>
      <c r="C77" s="35"/>
      <c r="E77" s="40"/>
      <c r="F77" s="35"/>
      <c r="G77" s="5"/>
      <c r="H77" s="5"/>
      <c r="I77" s="13"/>
      <c r="J77" s="3"/>
      <c r="K77" s="13"/>
      <c r="L77" s="3"/>
      <c r="M77" s="13"/>
      <c r="N77" s="3"/>
      <c r="O77" s="37"/>
      <c r="P77" s="162" t="s">
        <v>73</v>
      </c>
      <c r="Q77" s="147"/>
      <c r="R77" s="147"/>
      <c r="S77" s="147"/>
      <c r="T77" s="147"/>
      <c r="U77" s="147"/>
      <c r="V77" s="147"/>
      <c r="W77" s="147"/>
      <c r="X77" s="39"/>
    </row>
    <row r="78" spans="1:24" s="34" customFormat="1" ht="33" customHeight="1">
      <c r="A78" s="33"/>
      <c r="C78" s="35"/>
      <c r="E78" s="40"/>
      <c r="F78" s="35"/>
      <c r="G78" s="5"/>
      <c r="H78" s="5"/>
      <c r="I78" s="13"/>
      <c r="J78" s="3"/>
      <c r="K78" s="13"/>
      <c r="L78" s="3"/>
      <c r="M78" s="13"/>
      <c r="N78" s="3"/>
      <c r="O78" s="37"/>
      <c r="P78" s="147"/>
      <c r="Q78" s="147"/>
      <c r="R78" s="147"/>
      <c r="S78" s="147"/>
      <c r="T78" s="147"/>
      <c r="U78" s="147"/>
      <c r="V78" s="147"/>
      <c r="W78" s="147"/>
      <c r="X78" s="39"/>
    </row>
    <row r="79" spans="1:24" s="34" customFormat="1" ht="33" customHeight="1">
      <c r="A79" s="33"/>
      <c r="C79" s="35"/>
      <c r="E79" s="40"/>
      <c r="F79" s="35"/>
      <c r="G79" s="5"/>
      <c r="H79" s="5"/>
      <c r="I79" s="13"/>
      <c r="J79" s="3"/>
      <c r="K79" s="13"/>
      <c r="L79" s="3"/>
      <c r="M79" s="13"/>
      <c r="N79" s="3"/>
      <c r="O79" s="37"/>
      <c r="P79" s="147"/>
      <c r="Q79" s="147"/>
      <c r="R79" s="147"/>
      <c r="S79" s="147"/>
      <c r="T79" s="147"/>
      <c r="U79" s="147"/>
      <c r="V79" s="147"/>
      <c r="W79" s="147"/>
      <c r="X79" s="39"/>
    </row>
    <row r="80" spans="1:24" s="34" customFormat="1" ht="33" customHeight="1">
      <c r="A80" s="33"/>
      <c r="C80" s="35"/>
      <c r="E80" s="40"/>
      <c r="F80" s="35"/>
      <c r="G80" s="5"/>
      <c r="H80" s="5"/>
      <c r="I80" s="13"/>
      <c r="J80" s="3"/>
      <c r="K80" s="13"/>
      <c r="L80" s="3"/>
      <c r="M80" s="13"/>
      <c r="N80" s="3"/>
      <c r="O80" s="37"/>
      <c r="P80" s="147"/>
      <c r="Q80" s="147"/>
      <c r="R80" s="147"/>
      <c r="S80" s="147"/>
      <c r="T80" s="147"/>
      <c r="U80" s="147"/>
      <c r="V80" s="147"/>
      <c r="W80" s="147"/>
      <c r="X80" s="39"/>
    </row>
    <row r="81" spans="1:24" s="34" customFormat="1" ht="33" customHeight="1">
      <c r="A81" s="33"/>
      <c r="C81" s="35"/>
      <c r="E81" s="40"/>
      <c r="F81" s="35"/>
      <c r="G81" s="5"/>
      <c r="H81" s="5"/>
      <c r="I81" s="13"/>
      <c r="J81" s="3"/>
      <c r="K81" s="13"/>
      <c r="L81" s="3"/>
      <c r="M81" s="13"/>
      <c r="N81" s="3"/>
      <c r="O81" s="37"/>
      <c r="P81" s="147"/>
      <c r="Q81" s="147"/>
      <c r="R81" s="147"/>
      <c r="S81" s="147"/>
      <c r="T81" s="147"/>
      <c r="U81" s="147"/>
      <c r="V81" s="147"/>
      <c r="W81" s="147"/>
      <c r="X81" s="39"/>
    </row>
    <row r="82" spans="16:23" ht="33" customHeight="1">
      <c r="P82" s="147"/>
      <c r="Q82" s="147"/>
      <c r="R82" s="147"/>
      <c r="S82" s="147"/>
      <c r="T82" s="147"/>
      <c r="U82" s="147"/>
      <c r="V82" s="147"/>
      <c r="W82" s="147"/>
    </row>
    <row r="83" spans="16:23" ht="33" customHeight="1">
      <c r="P83" s="147"/>
      <c r="Q83" s="147"/>
      <c r="R83" s="147"/>
      <c r="S83" s="147"/>
      <c r="T83" s="147"/>
      <c r="U83" s="147"/>
      <c r="V83" s="147"/>
      <c r="W83" s="147"/>
    </row>
  </sheetData>
  <mergeCells count="21">
    <mergeCell ref="M3:N3"/>
    <mergeCell ref="K3:L3"/>
    <mergeCell ref="I3:J3"/>
    <mergeCell ref="D3:D4"/>
    <mergeCell ref="E3:E4"/>
    <mergeCell ref="F3:F4"/>
    <mergeCell ref="A2:W2"/>
    <mergeCell ref="B3:B4"/>
    <mergeCell ref="C3:C4"/>
    <mergeCell ref="B63:C63"/>
    <mergeCell ref="D63:E63"/>
    <mergeCell ref="O3:R3"/>
    <mergeCell ref="S3:T3"/>
    <mergeCell ref="U3:W3"/>
    <mergeCell ref="H3:H4"/>
    <mergeCell ref="G3:G4"/>
    <mergeCell ref="P77:W83"/>
    <mergeCell ref="D65:G65"/>
    <mergeCell ref="S65:W67"/>
    <mergeCell ref="S68:W70"/>
    <mergeCell ref="P71:W76"/>
  </mergeCells>
  <printOptions/>
  <pageMargins left="1.39" right="0.46" top="0.82" bottom="0.39" header="0.5" footer="0.32"/>
  <pageSetup orientation="landscape" paperSize="9" scale="90" r:id="rId2"/>
  <ignoredErrors>
    <ignoredError sqref="O16:V22 W23 O23:V23 W16:W22 W9:W15"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cp:lastModifiedBy>
  <cp:lastPrinted>2006-11-27T18:48:17Z</cp:lastPrinted>
  <dcterms:created xsi:type="dcterms:W3CDTF">2006-03-15T09:07:04Z</dcterms:created>
  <dcterms:modified xsi:type="dcterms:W3CDTF">2006-11-27T18:49:22Z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