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38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<sst xmlns="http://schemas.openxmlformats.org/spreadsheetml/2006/main" count="30" uniqueCount="25">
  <si>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</si>
  <si>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</si>
  <si>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</si>
  <si>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</si>
  <si>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</si>
  <si>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</si>
  <si>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</si>
  <si>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</si>
  <si>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</si>
  <si>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</si>
  <si>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</si>
  <si>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</si>
  <si>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</si>
  <si>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</si>
  <si>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</si>
  <si>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</si>
  <si>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</si>
  <si>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FEARLESS</t>
  </si>
  <si>
    <t>FOCUS</t>
  </si>
  <si>
    <t>DOMINO</t>
  </si>
  <si>
    <t>SUMMIT</t>
  </si>
  <si>
    <t>PULSE</t>
  </si>
  <si>
    <t>WEINSTEIN CO.</t>
  </si>
  <si>
    <r>
      <t>HAFTA:</t>
    </r>
    <r>
      <rPr>
        <b/>
        <sz val="12"/>
        <rFont val="Arial"/>
        <family val="2"/>
      </rPr>
      <t xml:space="preserve"> 38</t>
    </r>
  </si>
  <si>
    <t>15 - 21 EYLÜL 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</si>
</sst>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F16" sqref="F16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23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24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1" t="s">
        <v>4</v>
      </c>
      <c r="H9" s="111" t="s">
        <v>5</v>
      </c>
      <c r="I9" s="111" t="s">
        <v>6</v>
      </c>
      <c r="J9" s="109" t="s">
        <v>12</v>
      </c>
      <c r="K9" s="107"/>
      <c r="L9" s="107"/>
      <c r="M9" s="110"/>
      <c r="N9" s="107" t="s">
        <v>7</v>
      </c>
      <c r="O9" s="107"/>
      <c r="P9" s="108"/>
    </row>
    <row r="10" spans="1:16" s="3" customFormat="1" ht="30" customHeight="1" thickBot="1">
      <c r="A10" s="86"/>
      <c r="B10" s="33"/>
      <c r="C10" s="103"/>
      <c r="D10" s="105"/>
      <c r="E10" s="106"/>
      <c r="F10" s="106"/>
      <c r="G10" s="112"/>
      <c r="H10" s="112"/>
      <c r="I10" s="112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8" customFormat="1" ht="22.5" customHeight="1">
      <c r="A11" s="4">
        <v>1</v>
      </c>
      <c r="B11" s="39"/>
      <c r="C11" s="40" t="s">
        <v>21</v>
      </c>
      <c r="D11" s="41">
        <v>38968</v>
      </c>
      <c r="E11" s="42" t="s">
        <v>16</v>
      </c>
      <c r="F11" s="42" t="s">
        <v>22</v>
      </c>
      <c r="G11" s="43">
        <v>56</v>
      </c>
      <c r="H11" s="44">
        <v>57</v>
      </c>
      <c r="I11" s="44">
        <v>2</v>
      </c>
      <c r="J11" s="80">
        <v>163486</v>
      </c>
      <c r="K11" s="45">
        <v>22450</v>
      </c>
      <c r="L11" s="46">
        <f>IF(J11&lt;&gt;0,K11/H11,"")</f>
        <v>393.859649122807</v>
      </c>
      <c r="M11" s="47">
        <f>IF(J11&lt;&gt;0,J11/K11,"")</f>
        <v>7.282227171492205</v>
      </c>
      <c r="N11" s="75">
        <f>236461+163486</f>
        <v>399947</v>
      </c>
      <c r="O11" s="82">
        <f>31427+22450</f>
        <v>53877</v>
      </c>
      <c r="P11" s="78">
        <f>IF(N11&lt;&gt;0,N11/O11,"")</f>
        <v>7.423334632589046</v>
      </c>
    </row>
    <row r="12" spans="1:16" s="5" customFormat="1" ht="22.5" customHeight="1">
      <c r="A12" s="4">
        <v>2</v>
      </c>
      <c r="B12" s="52"/>
      <c r="C12" s="60" t="s">
        <v>17</v>
      </c>
      <c r="D12" s="61">
        <v>38933</v>
      </c>
      <c r="E12" s="62" t="s">
        <v>16</v>
      </c>
      <c r="F12" s="62" t="s">
        <v>18</v>
      </c>
      <c r="G12" s="53">
        <v>47</v>
      </c>
      <c r="H12" s="54">
        <v>6</v>
      </c>
      <c r="I12" s="54">
        <v>7</v>
      </c>
      <c r="J12" s="81">
        <v>3008</v>
      </c>
      <c r="K12" s="67">
        <v>593</v>
      </c>
      <c r="L12" s="68">
        <f>IF(J12&lt;&gt;0,K12/H12,"")</f>
        <v>98.83333333333333</v>
      </c>
      <c r="M12" s="72">
        <f>IF(J12&lt;&gt;0,J12/K12,"")</f>
        <v>5.072512647554806</v>
      </c>
      <c r="N12" s="74">
        <f>152478+98850+41976.55+30958.5+16630.5+7592+3008</f>
        <v>351493.55</v>
      </c>
      <c r="O12" s="49">
        <f>19117+12766+5988+5647+3375+1591+593</f>
        <v>49077</v>
      </c>
      <c r="P12" s="77">
        <f>IF(N12&lt;&gt;0,N12/O12,"")</f>
        <v>7.162083053161359</v>
      </c>
    </row>
    <row r="13" spans="1:16" s="2" customFormat="1" ht="22.5" customHeight="1">
      <c r="A13" s="4">
        <v>3</v>
      </c>
      <c r="B13" s="22"/>
      <c r="C13" s="60" t="s">
        <v>19</v>
      </c>
      <c r="D13" s="61">
        <v>38891</v>
      </c>
      <c r="E13" s="62" t="s">
        <v>16</v>
      </c>
      <c r="F13" s="62" t="s">
        <v>20</v>
      </c>
      <c r="G13" s="53">
        <v>55</v>
      </c>
      <c r="H13" s="54">
        <v>1</v>
      </c>
      <c r="I13" s="54">
        <v>12</v>
      </c>
      <c r="J13" s="81">
        <v>250</v>
      </c>
      <c r="K13" s="67">
        <v>50</v>
      </c>
      <c r="L13" s="68">
        <f>IF(J13&lt;&gt;0,K13/H13,"")</f>
        <v>50</v>
      </c>
      <c r="M13" s="72">
        <f>IF(J13&lt;&gt;0,J13/K13,"")</f>
        <v>5</v>
      </c>
      <c r="N13" s="74">
        <f>67295+44281+11549+4526+2634.5+2574.5+1704+876+794.5+1164+262+250</f>
        <v>137910.5</v>
      </c>
      <c r="O13" s="49">
        <f>8542+6209+1796+898+481+469+266+168+121+230+52+50</f>
        <v>19282</v>
      </c>
      <c r="P13" s="77">
        <f>IF(N13&lt;&gt;0,N13/O13,"")</f>
        <v>7.152292293330567</v>
      </c>
    </row>
    <row r="14" spans="1:16" s="5" customFormat="1" ht="22.5" customHeight="1">
      <c r="A14" s="4">
        <v>4</v>
      </c>
      <c r="B14" s="22"/>
      <c r="C14" s="60"/>
      <c r="D14" s="61"/>
      <c r="E14" s="62"/>
      <c r="F14" s="62"/>
      <c r="G14" s="53"/>
      <c r="H14" s="54"/>
      <c r="I14" s="54"/>
      <c r="J14" s="81"/>
      <c r="K14" s="67"/>
      <c r="L14" s="68"/>
      <c r="M14" s="72"/>
      <c r="N14" s="74"/>
      <c r="O14" s="49"/>
      <c r="P14" s="77"/>
    </row>
    <row r="15" spans="1:16" s="5" customFormat="1" ht="22.5" customHeight="1">
      <c r="A15" s="4">
        <v>5</v>
      </c>
      <c r="B15" s="22"/>
      <c r="C15" s="60"/>
      <c r="D15" s="61"/>
      <c r="E15" s="62"/>
      <c r="F15" s="62"/>
      <c r="G15" s="53"/>
      <c r="H15" s="54"/>
      <c r="I15" s="54"/>
      <c r="J15" s="81"/>
      <c r="K15" s="67"/>
      <c r="L15" s="68"/>
      <c r="M15" s="72"/>
      <c r="N15" s="74"/>
      <c r="O15" s="49"/>
      <c r="P15" s="77"/>
    </row>
    <row r="16" spans="1:16" s="5" customFormat="1" ht="22.5" customHeight="1">
      <c r="A16" s="4">
        <v>6</v>
      </c>
      <c r="B16" s="22"/>
      <c r="C16" s="60"/>
      <c r="D16" s="61"/>
      <c r="E16" s="62"/>
      <c r="F16" s="62"/>
      <c r="G16" s="53"/>
      <c r="H16" s="54"/>
      <c r="I16" s="54"/>
      <c r="J16" s="81"/>
      <c r="K16" s="67"/>
      <c r="L16" s="68"/>
      <c r="M16" s="72"/>
      <c r="N16" s="74"/>
      <c r="O16" s="49"/>
      <c r="P16" s="77"/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101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13</v>
      </c>
      <c r="C22" s="58"/>
      <c r="D22" s="58"/>
      <c r="E22" s="59"/>
      <c r="F22" s="59"/>
      <c r="G22" s="25">
        <f>SUM(G11:G20)</f>
        <v>158</v>
      </c>
      <c r="H22" s="25">
        <f>SUM(H11:H21)</f>
        <v>64</v>
      </c>
      <c r="I22" s="26"/>
      <c r="J22" s="27">
        <f>SUM(J11:J20)</f>
        <v>166744</v>
      </c>
      <c r="K22" s="28">
        <f>SUM(K11:K20)</f>
        <v>23093</v>
      </c>
      <c r="L22" s="29"/>
      <c r="M22" s="30"/>
      <c r="N22" s="27">
        <f>SUM(N11:N20)</f>
        <v>889351.05</v>
      </c>
      <c r="O22" s="28">
        <f>SUM(O11:O20)</f>
        <v>122236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2006-09-22T12:44:20Z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