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95" yWindow="210" windowWidth="7950" windowHeight="7305" tabRatio="804" activeTab="0"/>
  </bookViews>
  <sheets>
    <sheet name="Sep, 01 - 03 (we 36)" sheetId="1" r:id="rId1"/>
    <sheet name="Sep, 01 - 03 (TOP 20)" sheetId="2" r:id="rId2"/>
  </sheets>
  <definedNames>
    <definedName name="_xlnm.Print_Area" localSheetId="1">'Sep, 01 - 03 (TOP 20)'!$A$1:$X$27</definedName>
    <definedName name="_xlnm.Print_Area" localSheetId="0">'Sep, 01 - 03 (we 36)'!$A$1:$X$63</definedName>
  </definedNames>
  <calcPr fullCalcOnLoad="1"/>
</workbook>
</file>

<file path=xl/sharedStrings.xml><?xml version="1.0" encoding="utf-8"?>
<sst xmlns="http://schemas.openxmlformats.org/spreadsheetml/2006/main" count="272" uniqueCount="108">
  <si>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</si>
  <si>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</si>
  <si>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</si>
  <si>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</si>
  <si>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</si>
  <si>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</si>
  <si>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</si>
  <si>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</si>
  <si>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</si>
  <si>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</si>
  <si>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</si>
  <si>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</si>
  <si>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</si>
  <si>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</si>
  <si>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</si>
  <si>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</si>
  <si>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</si>
  <si>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</si>
  <si>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</si>
  <si>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</si>
  <si>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</si>
  <si>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WEEKEND TOTAL</t>
  </si>
  <si>
    <t>.</t>
  </si>
  <si>
    <t>*Sorted according to Weekend Total G.B.O. - Hafta sonu toplam hasılat sütununa göre sıralanmıştır.</t>
  </si>
  <si>
    <t>GEN</t>
  </si>
  <si>
    <t>TIGLON</t>
  </si>
  <si>
    <t>FOX</t>
  </si>
  <si>
    <t>BUENA VISTA</t>
  </si>
  <si>
    <t>COLUMBIA</t>
  </si>
  <si>
    <t>UNIVERSAL</t>
  </si>
  <si>
    <t>PRA</t>
  </si>
  <si>
    <t>Company</t>
  </si>
  <si>
    <t>Weekly Movie Magazine Antrakt  Presents - Haftalık Antrakt Sinema Gazetesi Sunar</t>
  </si>
  <si>
    <t>OZEN - UMUT</t>
  </si>
  <si>
    <t>WEEKEND BOX OFFICE &amp; ADMISSION REPORT</t>
  </si>
  <si>
    <t>TOP ALL</t>
  </si>
  <si>
    <t>AVSAR FILM</t>
  </si>
  <si>
    <t>TOP 20</t>
  </si>
  <si>
    <t>TÜRKİYE'S WEEKEND MARKET DATAS</t>
  </si>
  <si>
    <t>DA VINCI CODE</t>
  </si>
  <si>
    <t>35 MILIM</t>
  </si>
  <si>
    <t>KENDA</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</si>
  <si>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</si>
  <si>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ICE AGE 2: THE MELTDOWN</t>
  </si>
  <si>
    <t>BABAM VE OGLUM</t>
  </si>
  <si>
    <t>POSEIDON</t>
  </si>
  <si>
    <t>ROMANCE&amp;CIGARETTES</t>
  </si>
  <si>
    <t>D PRODUCTIONS</t>
  </si>
  <si>
    <t>MEDYAVIZYON</t>
  </si>
  <si>
    <t>FOCUS</t>
  </si>
  <si>
    <t>LOST CITY</t>
  </si>
  <si>
    <t>ORGANIZE ISLER</t>
  </si>
  <si>
    <t>BKM</t>
  </si>
  <si>
    <t>STAY</t>
  </si>
  <si>
    <t>LOVE IS IN THE AIR</t>
  </si>
  <si>
    <t>SUPERMAN RETURNS</t>
  </si>
  <si>
    <t>OZEN</t>
  </si>
  <si>
    <t>18.11 05</t>
  </si>
  <si>
    <t>BOY EATS GIRL</t>
  </si>
  <si>
    <t>ODYSSEI</t>
  </si>
  <si>
    <t>PIRATES OF THE CARIBBEAN 2</t>
  </si>
  <si>
    <t>ANGEL-A</t>
  </si>
  <si>
    <t>LAKE HOUSE</t>
  </si>
  <si>
    <t>SCARY MOVIE 4</t>
  </si>
  <si>
    <t>FAST &amp;FURIOUS 3</t>
  </si>
  <si>
    <t>MONSTER HOUSE</t>
  </si>
  <si>
    <t>FEARLESS</t>
  </si>
  <si>
    <t>FIDA</t>
  </si>
  <si>
    <t>DESCENT, THE</t>
  </si>
  <si>
    <t>BREAK UP, THE</t>
  </si>
  <si>
    <t>DARK, THE</t>
  </si>
  <si>
    <t>SEE NO EVIL</t>
  </si>
  <si>
    <t>DON'T TELL</t>
  </si>
  <si>
    <t>GARFIELD 2</t>
  </si>
  <si>
    <t>ILLUSIONIST</t>
  </si>
  <si>
    <t>UNP</t>
  </si>
  <si>
    <t>THREE BURIALS OF MELQUIADES ESTRADA</t>
  </si>
  <si>
    <t>EUROPA</t>
  </si>
  <si>
    <t>HEIGHST</t>
  </si>
  <si>
    <t>SUGAR WORKZ</t>
  </si>
  <si>
    <t>KURTLAR VADISI IRAK</t>
  </si>
  <si>
    <t>PANA</t>
  </si>
  <si>
    <t>FINAL DESTINATION 3</t>
  </si>
  <si>
    <t>HACIVAT KARAGOZ NEDEN OLDURULDU?</t>
  </si>
  <si>
    <t>IFR</t>
  </si>
  <si>
    <t xml:space="preserve">*Bu hafta Barbar Film, ve R Film'in dağıtımda filmi yoktur. </t>
  </si>
  <si>
    <t>OVER THE HEDGE</t>
  </si>
  <si>
    <t>HALF LIGHT</t>
  </si>
  <si>
    <t>ARSEN LUPIN</t>
  </si>
  <si>
    <t>TF1</t>
  </si>
  <si>
    <t>LITTLE MAN</t>
  </si>
  <si>
    <t>AMERICAN HAUNTING, AN</t>
  </si>
  <si>
    <t>FOUR STARS</t>
  </si>
  <si>
    <t>UNDISCOVERED</t>
  </si>
  <si>
    <t>WEEKEND: 36         01 - 03 SEP' 2006</t>
  </si>
  <si>
    <t>WEEKEND: 36                 01 - 03 SEP' 2006</t>
  </si>
  <si>
    <t>CRANK</t>
  </si>
  <si>
    <t>SENTINEL, THE</t>
  </si>
  <si>
    <t>DREAMWORKS</t>
  </si>
  <si>
    <t>UNITED 93</t>
  </si>
  <si>
    <t>THEM</t>
  </si>
  <si>
    <t>AFTER DARK</t>
  </si>
  <si>
    <t>BIG WHITE, THE</t>
  </si>
  <si>
    <t>CHARLIE &amp; THE CHOCOLATE FACTORY</t>
  </si>
  <si>
    <t>KORKUYORUM ANNE</t>
  </si>
  <si>
    <t>ATLANTIK</t>
  </si>
  <si>
    <t>DOMINO</t>
  </si>
  <si>
    <t>SUMMIT</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</si>
</sst>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_-* #,##0.0\ _T_L_-;\-* #,##0.0\ _T_L_-;_-* &quot;-&quot;??\ _T_L_-;_-@_-"/>
    <numFmt numFmtId="173" formatCode="_-* #,##0\ _T_L_-;\-* #,##0\ _T_L_-;_-* &quot;-&quot;??\ _T_L_-;_-@_-"/>
    <numFmt numFmtId="174" formatCode="[$-41F]dd\ mmmm\ yyyy\ dddd"/>
    <numFmt numFmtId="175" formatCode="[$-41F]d\ mmmm\ yy;@"/>
    <numFmt numFmtId="176" formatCode="mm/dd/yy"/>
    <numFmt numFmtId="177" formatCode="#,##0.00\ "/>
    <numFmt numFmtId="178" formatCode="_(* #,##0_);_(* \(#,##0\);_(* &quot;-&quot;??_);_(@_)"/>
    <numFmt numFmtId="179" formatCode="\%\ 0\ "/>
    <numFmt numFmtId="180" formatCode="#,##0\ "/>
    <numFmt numFmtId="181" formatCode="\%\ 0"/>
    <numFmt numFmtId="182" formatCode="dd/mm/yy"/>
    <numFmt numFmtId="183" formatCode="#,##0.00\ \ "/>
    <numFmt numFmtId="184" formatCode="0\ %\ "/>
    <numFmt numFmtId="185" formatCode="0.00\ "/>
    <numFmt numFmtId="186" formatCode="dd/mm/yy;@"/>
    <numFmt numFmtId="187" formatCode="#,##0_-"/>
    <numFmt numFmtId="188" formatCode="#,##0\ \ "/>
  </numFmts>
  <fonts count="41">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sz val="15"/>
      <name val="Batang"/>
      <family val="1"/>
    </font>
    <font>
      <sz val="15"/>
      <name val="Arial"/>
      <family val="2"/>
    </font>
    <font>
      <b/>
      <sz val="15"/>
      <name val="Batang"/>
      <family val="1"/>
    </font>
    <font>
      <b/>
      <sz val="15"/>
      <name val="Arial"/>
      <family val="0"/>
    </font>
    <font>
      <b/>
      <sz val="30"/>
      <color indexed="18"/>
      <name val="Arial"/>
      <family val="2"/>
    </font>
    <font>
      <b/>
      <sz val="15"/>
      <color indexed="18"/>
      <name val="Arial"/>
      <family val="2"/>
    </font>
    <font>
      <b/>
      <i/>
      <sz val="9"/>
      <color indexed="10"/>
      <name val="Arial"/>
      <family val="2"/>
    </font>
    <font>
      <b/>
      <sz val="10"/>
      <name val="Trebuchet MS"/>
      <family val="2"/>
    </font>
    <font>
      <b/>
      <sz val="10"/>
      <color indexed="9"/>
      <name val="Trebuchet MS"/>
      <family val="2"/>
    </font>
  </fonts>
  <fills count="6">
    <fill>
      <patternFill/>
    </fill>
    <fill>
      <patternFill patternType="gray125"/>
    </fill>
    <fill>
      <patternFill patternType="solid">
        <fgColor indexed="56"/>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s>
  <borders count="55">
    <border>
      <left/>
      <right/>
      <top/>
      <bottom/>
      <diagonal/>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hair"/>
      <bottom style="hair"/>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color indexed="63"/>
      </left>
      <right style="hair"/>
      <top>
        <color indexed="63"/>
      </top>
      <bottom style="medium"/>
    </border>
    <border>
      <left>
        <color indexed="63"/>
      </left>
      <right style="hair"/>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style="medium"/>
    </border>
    <border>
      <left style="hair"/>
      <right style="hair"/>
      <top style="hair"/>
      <bottom style="hair"/>
    </border>
    <border>
      <left style="hair"/>
      <right style="hair"/>
      <top>
        <color indexed="63"/>
      </top>
      <bottom style="hair"/>
    </border>
    <border>
      <left style="medium"/>
      <right>
        <color indexed="63"/>
      </right>
      <top style="medium"/>
      <bottom style="hair"/>
    </border>
    <border>
      <left style="medium"/>
      <right>
        <color indexed="63"/>
      </right>
      <top>
        <color indexed="63"/>
      </top>
      <bottom style="hair"/>
    </border>
    <border>
      <left style="thin"/>
      <right style="thin"/>
      <top>
        <color indexed="63"/>
      </top>
      <bottom>
        <color indexed="63"/>
      </bottom>
    </border>
    <border>
      <left style="hair"/>
      <right style="hair"/>
      <top style="hair"/>
      <bottom style="medium"/>
    </border>
    <border>
      <left style="medium"/>
      <right>
        <color indexed="63"/>
      </right>
      <top style="hair"/>
      <bottom>
        <color indexed="63"/>
      </bottom>
    </border>
    <border>
      <left style="medium"/>
      <right style="hair"/>
      <top>
        <color indexed="63"/>
      </top>
      <bottom>
        <color indexed="63"/>
      </bottom>
    </border>
    <border>
      <left style="medium"/>
      <right style="hair"/>
      <top>
        <color indexed="63"/>
      </top>
      <bottom style="hair"/>
    </border>
    <border>
      <left style="hair"/>
      <right style="hair"/>
      <top style="medium"/>
      <bottom style="hair"/>
    </border>
    <border>
      <left style="medium"/>
      <right style="thin"/>
      <top style="medium"/>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hair"/>
      <top style="medium"/>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183" fontId="12" fillId="0" borderId="0" xfId="0" applyNumberFormat="1" applyFont="1" applyAlignment="1" applyProtection="1">
      <alignment vertical="center"/>
      <protection locked="0"/>
    </xf>
    <xf numFmtId="0" fontId="21" fillId="0" borderId="0" xfId="0" applyFont="1" applyFill="1" applyAlignment="1" applyProtection="1">
      <alignment vertical="center"/>
      <protection locked="0"/>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1" fillId="0" borderId="0" xfId="0" applyFont="1" applyAlignment="1" applyProtection="1">
      <alignment horizontal="right" vertical="center"/>
      <protection locked="0"/>
    </xf>
    <xf numFmtId="0" fontId="24" fillId="0" borderId="1" xfId="0" applyFont="1" applyBorder="1" applyAlignment="1" applyProtection="1">
      <alignment horizontal="center" vertical="center"/>
      <protection/>
    </xf>
    <xf numFmtId="0" fontId="25" fillId="0" borderId="1" xfId="0" applyFont="1" applyBorder="1" applyAlignment="1" applyProtection="1">
      <alignment horizontal="right" vertical="center"/>
      <protection/>
    </xf>
    <xf numFmtId="0" fontId="15" fillId="2" borderId="2" xfId="0" applyFont="1" applyFill="1" applyBorder="1" applyAlignment="1" applyProtection="1">
      <alignment horizontal="center" vertical="center"/>
      <protection/>
    </xf>
    <xf numFmtId="3" fontId="15" fillId="2" borderId="2" xfId="0" applyNumberFormat="1" applyFont="1" applyFill="1" applyBorder="1" applyAlignment="1" applyProtection="1">
      <alignment horizontal="center" vertical="center"/>
      <protection/>
    </xf>
    <xf numFmtId="183" fontId="15" fillId="2" borderId="2" xfId="0" applyNumberFormat="1" applyFont="1" applyFill="1" applyBorder="1" applyAlignment="1" applyProtection="1">
      <alignment vertical="center"/>
      <protection/>
    </xf>
    <xf numFmtId="180" fontId="15" fillId="2" borderId="2" xfId="0" applyNumberFormat="1" applyFont="1" applyFill="1" applyBorder="1" applyAlignment="1" applyProtection="1">
      <alignment vertical="center"/>
      <protection/>
    </xf>
    <xf numFmtId="180" fontId="15" fillId="2" borderId="2" xfId="0" applyNumberFormat="1" applyFont="1" applyFill="1" applyBorder="1" applyAlignment="1" applyProtection="1">
      <alignment horizontal="right" vertical="center"/>
      <protection/>
    </xf>
    <xf numFmtId="177" fontId="15" fillId="2" borderId="2" xfId="0" applyNumberFormat="1" applyFont="1" applyFill="1" applyBorder="1" applyAlignment="1" applyProtection="1">
      <alignment vertical="center"/>
      <protection/>
    </xf>
    <xf numFmtId="184" fontId="15" fillId="2" borderId="2" xfId="21" applyNumberFormat="1" applyFont="1" applyFill="1" applyBorder="1" applyAlignment="1" applyProtection="1">
      <alignment vertical="center"/>
      <protection/>
    </xf>
    <xf numFmtId="1" fontId="15" fillId="2" borderId="2" xfId="0" applyNumberFormat="1" applyFont="1" applyFill="1" applyBorder="1" applyAlignment="1" applyProtection="1">
      <alignment horizontal="center" vertical="center"/>
      <protection/>
    </xf>
    <xf numFmtId="178" fontId="15" fillId="2" borderId="3"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83" fontId="15" fillId="2" borderId="2" xfId="0" applyNumberFormat="1" applyFont="1" applyFill="1" applyBorder="1" applyAlignment="1" applyProtection="1">
      <alignment horizontal="right" vertical="center"/>
      <protection/>
    </xf>
    <xf numFmtId="0" fontId="10" fillId="0" borderId="1" xfId="0" applyFont="1" applyFill="1" applyBorder="1" applyAlignment="1" applyProtection="1">
      <alignment horizontal="right" vertical="center"/>
      <protection/>
    </xf>
    <xf numFmtId="0" fontId="14" fillId="0" borderId="4" xfId="0" applyFont="1" applyBorder="1" applyAlignment="1" applyProtection="1">
      <alignment vertical="center"/>
      <protection/>
    </xf>
    <xf numFmtId="182" fontId="14" fillId="0" borderId="4" xfId="0" applyNumberFormat="1" applyFont="1" applyBorder="1" applyAlignment="1" applyProtection="1">
      <alignment horizontal="center" vertical="center"/>
      <protection/>
    </xf>
    <xf numFmtId="0" fontId="14" fillId="0" borderId="4" xfId="0" applyFont="1" applyBorder="1" applyAlignment="1" applyProtection="1">
      <alignment horizontal="left" vertical="center"/>
      <protection/>
    </xf>
    <xf numFmtId="0" fontId="14" fillId="0" borderId="4" xfId="0" applyFont="1" applyBorder="1" applyAlignment="1" applyProtection="1">
      <alignment horizontal="center" vertical="center"/>
      <protection/>
    </xf>
    <xf numFmtId="183" fontId="14" fillId="0" borderId="4" xfId="15" applyNumberFormat="1" applyFont="1" applyBorder="1" applyAlignment="1" applyProtection="1">
      <alignment vertical="center"/>
      <protection/>
    </xf>
    <xf numFmtId="180" fontId="14" fillId="0" borderId="4" xfId="15" applyNumberFormat="1" applyFont="1" applyBorder="1" applyAlignment="1" applyProtection="1">
      <alignment vertical="center"/>
      <protection/>
    </xf>
    <xf numFmtId="183" fontId="20" fillId="0" borderId="4" xfId="15" applyNumberFormat="1" applyFont="1" applyFill="1" applyBorder="1" applyAlignment="1" applyProtection="1">
      <alignment vertical="center"/>
      <protection/>
    </xf>
    <xf numFmtId="180" fontId="14" fillId="0" borderId="4" xfId="15" applyNumberFormat="1" applyFont="1" applyFill="1" applyBorder="1" applyAlignment="1" applyProtection="1">
      <alignment vertical="center"/>
      <protection/>
    </xf>
    <xf numFmtId="180" fontId="14" fillId="0" borderId="4" xfId="15" applyNumberFormat="1" applyFont="1" applyBorder="1" applyAlignment="1" applyProtection="1">
      <alignment horizontal="right" vertical="center"/>
      <protection/>
    </xf>
    <xf numFmtId="177" fontId="14" fillId="0" borderId="4" xfId="15" applyNumberFormat="1" applyFont="1" applyBorder="1" applyAlignment="1" applyProtection="1">
      <alignment vertical="center"/>
      <protection/>
    </xf>
    <xf numFmtId="178" fontId="14" fillId="0" borderId="4"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9" fillId="0" borderId="5" xfId="0" applyFont="1" applyBorder="1" applyAlignment="1" applyProtection="1">
      <alignment horizontal="center" vertical="center"/>
      <protection/>
    </xf>
    <xf numFmtId="0" fontId="10" fillId="0" borderId="6" xfId="0" applyFont="1" applyFill="1" applyBorder="1" applyAlignment="1" applyProtection="1">
      <alignment horizontal="center" vertical="center"/>
      <protection/>
    </xf>
    <xf numFmtId="0" fontId="0" fillId="0" borderId="7" xfId="0" applyBorder="1" applyAlignment="1">
      <alignment vertical="center" wrapText="1"/>
    </xf>
    <xf numFmtId="0" fontId="0" fillId="0" borderId="0" xfId="0" applyBorder="1" applyAlignment="1">
      <alignment vertical="center" wrapText="1"/>
    </xf>
    <xf numFmtId="0" fontId="10" fillId="0" borderId="8" xfId="0" applyFont="1" applyBorder="1" applyAlignment="1" applyProtection="1">
      <alignment vertical="center"/>
      <protection/>
    </xf>
    <xf numFmtId="0" fontId="10"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11" xfId="0" applyFont="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wrapText="1"/>
      <protection/>
    </xf>
    <xf numFmtId="0" fontId="10" fillId="0" borderId="12" xfId="0" applyFont="1" applyBorder="1" applyAlignment="1" applyProtection="1">
      <alignment horizontal="center" vertical="center"/>
      <protection/>
    </xf>
    <xf numFmtId="183" fontId="10" fillId="0" borderId="12" xfId="0" applyNumberFormat="1"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33" fillId="0" borderId="0" xfId="0" applyFont="1" applyAlignment="1" applyProtection="1">
      <alignment vertical="center"/>
      <protection locked="0"/>
    </xf>
    <xf numFmtId="0" fontId="33" fillId="0" borderId="0" xfId="0" applyFont="1" applyBorder="1" applyAlignment="1">
      <alignment vertical="center" wrapText="1"/>
    </xf>
    <xf numFmtId="0" fontId="10" fillId="0" borderId="14" xfId="0" applyFont="1" applyFill="1" applyBorder="1" applyAlignment="1" applyProtection="1">
      <alignment horizontal="right" vertical="center"/>
      <protection/>
    </xf>
    <xf numFmtId="178" fontId="14" fillId="0" borderId="15" xfId="15" applyNumberFormat="1" applyFont="1" applyBorder="1" applyAlignment="1" applyProtection="1">
      <alignment vertical="center"/>
      <protection/>
    </xf>
    <xf numFmtId="0" fontId="7" fillId="0" borderId="14"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9" fillId="0" borderId="1" xfId="0" applyFont="1" applyBorder="1" applyAlignment="1" applyProtection="1">
      <alignment horizontal="right" vertical="center"/>
      <protection/>
    </xf>
    <xf numFmtId="0" fontId="14" fillId="0" borderId="16" xfId="0" applyFont="1" applyBorder="1" applyAlignment="1" applyProtection="1">
      <alignment horizontal="center" vertical="center"/>
      <protection/>
    </xf>
    <xf numFmtId="183" fontId="14" fillId="0" borderId="16" xfId="15" applyNumberFormat="1" applyFont="1" applyBorder="1" applyAlignment="1" applyProtection="1">
      <alignment vertical="center"/>
      <protection/>
    </xf>
    <xf numFmtId="180" fontId="14" fillId="0" borderId="16" xfId="15" applyNumberFormat="1" applyFont="1" applyBorder="1" applyAlignment="1" applyProtection="1">
      <alignment vertical="center"/>
      <protection/>
    </xf>
    <xf numFmtId="183" fontId="20" fillId="0" borderId="16" xfId="15" applyNumberFormat="1" applyFont="1" applyFill="1" applyBorder="1" applyAlignment="1" applyProtection="1">
      <alignment vertical="center"/>
      <protection/>
    </xf>
    <xf numFmtId="180" fontId="14" fillId="0" borderId="16" xfId="15" applyNumberFormat="1" applyFont="1" applyFill="1" applyBorder="1" applyAlignment="1" applyProtection="1">
      <alignment vertical="center"/>
      <protection/>
    </xf>
    <xf numFmtId="180" fontId="14" fillId="0" borderId="16" xfId="15" applyNumberFormat="1" applyFont="1" applyBorder="1" applyAlignment="1" applyProtection="1">
      <alignment horizontal="right" vertical="center"/>
      <protection/>
    </xf>
    <xf numFmtId="177" fontId="14" fillId="0" borderId="16" xfId="15" applyNumberFormat="1" applyFont="1" applyBorder="1" applyAlignment="1" applyProtection="1">
      <alignment vertical="center"/>
      <protection/>
    </xf>
    <xf numFmtId="178" fontId="14" fillId="0" borderId="16" xfId="15" applyNumberFormat="1" applyFont="1" applyBorder="1" applyAlignment="1" applyProtection="1">
      <alignment vertical="center"/>
      <protection/>
    </xf>
    <xf numFmtId="178" fontId="14" fillId="0" borderId="17" xfId="15" applyNumberFormat="1" applyFont="1" applyBorder="1" applyAlignment="1" applyProtection="1">
      <alignment vertical="center"/>
      <protection/>
    </xf>
    <xf numFmtId="0" fontId="14" fillId="0" borderId="18" xfId="0" applyFont="1" applyBorder="1" applyAlignment="1" applyProtection="1">
      <alignment horizontal="center" vertical="center"/>
      <protection/>
    </xf>
    <xf numFmtId="3" fontId="15" fillId="2" borderId="19" xfId="0" applyNumberFormat="1" applyFont="1" applyFill="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14" fillId="0" borderId="21" xfId="0" applyFont="1" applyBorder="1" applyAlignment="1" applyProtection="1">
      <alignment vertical="center"/>
      <protection/>
    </xf>
    <xf numFmtId="182" fontId="14" fillId="0" borderId="21" xfId="0" applyNumberFormat="1" applyFont="1" applyBorder="1" applyAlignment="1" applyProtection="1">
      <alignment horizontal="center" vertical="center"/>
      <protection/>
    </xf>
    <xf numFmtId="0" fontId="14" fillId="0" borderId="21" xfId="0" applyFont="1" applyBorder="1" applyAlignment="1" applyProtection="1">
      <alignment horizontal="left" vertical="center"/>
      <protection/>
    </xf>
    <xf numFmtId="0" fontId="7" fillId="0" borderId="22" xfId="0" applyFont="1" applyFill="1" applyBorder="1" applyAlignment="1" applyProtection="1">
      <alignment vertical="center"/>
      <protection locked="0"/>
    </xf>
    <xf numFmtId="0" fontId="21" fillId="0" borderId="23" xfId="0" applyFont="1" applyBorder="1" applyAlignment="1" applyProtection="1">
      <alignment horizontal="right" vertical="center"/>
      <protection locked="0"/>
    </xf>
    <xf numFmtId="0" fontId="7" fillId="0" borderId="24" xfId="0" applyFont="1" applyBorder="1" applyAlignment="1" applyProtection="1">
      <alignment horizontal="center" vertical="center"/>
      <protection locked="0"/>
    </xf>
    <xf numFmtId="0" fontId="12" fillId="0" borderId="24" xfId="0" applyFont="1" applyBorder="1" applyAlignment="1" applyProtection="1">
      <alignment vertical="center"/>
      <protection locked="0"/>
    </xf>
    <xf numFmtId="0" fontId="12" fillId="0" borderId="24" xfId="0" applyFont="1" applyBorder="1" applyAlignment="1" applyProtection="1">
      <alignment horizontal="left" vertical="center"/>
      <protection locked="0"/>
    </xf>
    <xf numFmtId="0" fontId="12" fillId="0" borderId="24" xfId="0" applyFont="1" applyBorder="1" applyAlignment="1" applyProtection="1">
      <alignment horizontal="center" vertical="center"/>
      <protection locked="0"/>
    </xf>
    <xf numFmtId="0" fontId="21" fillId="0" borderId="24" xfId="0" applyFont="1" applyFill="1" applyBorder="1" applyAlignment="1" applyProtection="1">
      <alignment vertical="center"/>
      <protection locked="0"/>
    </xf>
    <xf numFmtId="183" fontId="12" fillId="0" borderId="24" xfId="0" applyNumberFormat="1" applyFont="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0" borderId="26" xfId="0" applyFont="1" applyFill="1" applyBorder="1" applyAlignment="1" applyProtection="1">
      <alignment vertical="center"/>
      <protection locked="0"/>
    </xf>
    <xf numFmtId="0" fontId="36" fillId="0" borderId="27" xfId="0" applyFont="1" applyBorder="1" applyAlignment="1">
      <alignment horizontal="center" vertical="center" wrapText="1"/>
    </xf>
    <xf numFmtId="0" fontId="37" fillId="0" borderId="27" xfId="0" applyFont="1" applyBorder="1" applyAlignment="1">
      <alignment horizontal="center" vertical="center" wrapText="1"/>
    </xf>
    <xf numFmtId="0" fontId="11" fillId="0" borderId="23" xfId="0" applyFont="1" applyFill="1" applyBorder="1" applyAlignment="1" applyProtection="1">
      <alignment horizontal="left" vertical="center"/>
      <protection locked="0"/>
    </xf>
    <xf numFmtId="182" fontId="11" fillId="0" borderId="23" xfId="0" applyNumberFormat="1" applyFont="1" applyFill="1" applyBorder="1" applyAlignment="1" applyProtection="1">
      <alignment horizontal="center" vertical="center"/>
      <protection locked="0"/>
    </xf>
    <xf numFmtId="0" fontId="11" fillId="0" borderId="23" xfId="0" applyFont="1" applyFill="1" applyBorder="1" applyAlignment="1">
      <alignment horizontal="left" vertical="center"/>
    </xf>
    <xf numFmtId="0" fontId="11" fillId="0" borderId="23" xfId="0" applyFont="1" applyFill="1" applyBorder="1" applyAlignment="1" applyProtection="1">
      <alignment horizontal="center" vertical="center"/>
      <protection locked="0"/>
    </xf>
    <xf numFmtId="184" fontId="11" fillId="0" borderId="23" xfId="21" applyNumberFormat="1" applyFont="1" applyFill="1" applyBorder="1" applyAlignment="1" applyProtection="1">
      <alignment vertical="center"/>
      <protection/>
    </xf>
    <xf numFmtId="182" fontId="11" fillId="0" borderId="23" xfId="0" applyNumberFormat="1"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0" fontId="11" fillId="0" borderId="28" xfId="0" applyFont="1" applyFill="1" applyBorder="1" applyAlignment="1" applyProtection="1">
      <alignment horizontal="left" vertical="center"/>
      <protection locked="0"/>
    </xf>
    <xf numFmtId="182" fontId="11" fillId="0" borderId="28" xfId="0" applyNumberFormat="1" applyFont="1" applyFill="1" applyBorder="1" applyAlignment="1" applyProtection="1">
      <alignment horizontal="center" vertical="center"/>
      <protection locked="0"/>
    </xf>
    <xf numFmtId="0" fontId="11" fillId="0" borderId="28" xfId="0" applyFont="1" applyFill="1" applyBorder="1" applyAlignment="1">
      <alignment horizontal="left" vertical="center"/>
    </xf>
    <xf numFmtId="0" fontId="11" fillId="0" borderId="28" xfId="0" applyFont="1" applyFill="1" applyBorder="1" applyAlignment="1" applyProtection="1">
      <alignment horizontal="center" vertical="center"/>
      <protection locked="0"/>
    </xf>
    <xf numFmtId="182" fontId="11" fillId="0" borderId="28" xfId="0" applyNumberFormat="1" applyFont="1" applyFill="1" applyBorder="1" applyAlignment="1">
      <alignment horizontal="center" vertical="center"/>
    </xf>
    <xf numFmtId="0" fontId="11" fillId="0" borderId="28" xfId="0" applyFont="1" applyFill="1" applyBorder="1" applyAlignment="1">
      <alignment horizontal="center" vertical="center"/>
    </xf>
    <xf numFmtId="0" fontId="16" fillId="0" borderId="0" xfId="0" applyFont="1" applyAlignment="1" applyProtection="1">
      <alignment vertical="center" wrapText="1"/>
      <protection locked="0"/>
    </xf>
    <xf numFmtId="0" fontId="19" fillId="0" borderId="29" xfId="0" applyFont="1" applyBorder="1" applyAlignment="1" applyProtection="1">
      <alignment horizontal="right" vertical="center"/>
      <protection/>
    </xf>
    <xf numFmtId="0" fontId="7" fillId="0" borderId="30" xfId="0" applyFont="1" applyBorder="1" applyAlignment="1" applyProtection="1">
      <alignment horizontal="center" vertical="center"/>
      <protection/>
    </xf>
    <xf numFmtId="0" fontId="7" fillId="0" borderId="31" xfId="0" applyFont="1" applyFill="1" applyBorder="1" applyAlignment="1" applyProtection="1">
      <alignment vertical="center"/>
      <protection locked="0"/>
    </xf>
    <xf numFmtId="0" fontId="11" fillId="0" borderId="23" xfId="0" applyNumberFormat="1" applyFont="1" applyFill="1" applyBorder="1" applyAlignment="1">
      <alignment horizontal="left" vertical="center"/>
    </xf>
    <xf numFmtId="0" fontId="11" fillId="0" borderId="23" xfId="0" applyNumberFormat="1" applyFont="1" applyFill="1" applyBorder="1" applyAlignment="1">
      <alignment horizontal="center" vertical="center"/>
    </xf>
    <xf numFmtId="184" fontId="11" fillId="0" borderId="28" xfId="21" applyNumberFormat="1" applyFont="1" applyFill="1" applyBorder="1" applyAlignment="1" applyProtection="1">
      <alignment vertical="center"/>
      <protection/>
    </xf>
    <xf numFmtId="184" fontId="11" fillId="0" borderId="24" xfId="21" applyNumberFormat="1" applyFont="1" applyFill="1" applyBorder="1" applyAlignment="1" applyProtection="1">
      <alignment vertical="center"/>
      <protection/>
    </xf>
    <xf numFmtId="0" fontId="11" fillId="0" borderId="12" xfId="0" applyFont="1" applyFill="1" applyBorder="1" applyAlignment="1" applyProtection="1">
      <alignment horizontal="center" vertical="center" wrapText="1"/>
      <protection/>
    </xf>
    <xf numFmtId="3" fontId="11" fillId="0" borderId="23" xfId="15" applyNumberFormat="1" applyFont="1" applyFill="1" applyBorder="1" applyAlignment="1">
      <alignment horizontal="center" vertical="center"/>
    </xf>
    <xf numFmtId="184" fontId="11" fillId="0" borderId="32" xfId="21" applyNumberFormat="1" applyFont="1" applyFill="1" applyBorder="1" applyAlignment="1" applyProtection="1">
      <alignment vertical="center"/>
      <protection/>
    </xf>
    <xf numFmtId="0" fontId="11" fillId="0" borderId="24" xfId="0" applyFont="1" applyFill="1" applyBorder="1" applyAlignment="1" applyProtection="1">
      <alignment horizontal="left" vertical="center"/>
      <protection locked="0"/>
    </xf>
    <xf numFmtId="182" fontId="11" fillId="0" borderId="24"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xf>
    <xf numFmtId="0" fontId="11" fillId="0" borderId="0" xfId="0" applyFont="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12" xfId="0" applyFont="1" applyBorder="1" applyAlignment="1" applyProtection="1">
      <alignment horizontal="center" vertical="center"/>
      <protection/>
    </xf>
    <xf numFmtId="183" fontId="11" fillId="0" borderId="12" xfId="0" applyNumberFormat="1" applyFont="1" applyBorder="1" applyAlignment="1" applyProtection="1">
      <alignment horizontal="center" vertical="center"/>
      <protection/>
    </xf>
    <xf numFmtId="0" fontId="11" fillId="0" borderId="13" xfId="0" applyFont="1" applyFill="1" applyBorder="1" applyAlignment="1" applyProtection="1">
      <alignment horizontal="center" vertical="center" wrapText="1"/>
      <protection/>
    </xf>
    <xf numFmtId="0" fontId="35" fillId="0" borderId="7" xfId="0" applyFont="1" applyBorder="1" applyAlignment="1">
      <alignment vertical="center" wrapText="1"/>
    </xf>
    <xf numFmtId="0" fontId="39" fillId="0" borderId="26" xfId="0" applyFont="1" applyBorder="1" applyAlignment="1" applyProtection="1">
      <alignment horizontal="center" vertical="center"/>
      <protection/>
    </xf>
    <xf numFmtId="0" fontId="40" fillId="0" borderId="14" xfId="0" applyFont="1" applyBorder="1" applyAlignment="1" applyProtection="1">
      <alignment horizontal="center" vertical="center"/>
      <protection/>
    </xf>
    <xf numFmtId="177" fontId="10" fillId="0" borderId="12" xfId="0" applyNumberFormat="1" applyFont="1" applyBorder="1" applyAlignment="1" applyProtection="1">
      <alignment horizontal="center" vertical="center"/>
      <protection/>
    </xf>
    <xf numFmtId="177" fontId="16" fillId="0" borderId="0" xfId="0" applyNumberFormat="1" applyFont="1" applyAlignment="1" applyProtection="1">
      <alignment vertical="center" wrapText="1"/>
      <protection locked="0"/>
    </xf>
    <xf numFmtId="177" fontId="12" fillId="0" borderId="0" xfId="0" applyNumberFormat="1" applyFont="1" applyAlignment="1" applyProtection="1">
      <alignment vertical="center"/>
      <protection locked="0"/>
    </xf>
    <xf numFmtId="180" fontId="10" fillId="0" borderId="12" xfId="0" applyNumberFormat="1" applyFont="1" applyBorder="1" applyAlignment="1" applyProtection="1">
      <alignment horizontal="center" vertical="center"/>
      <protection/>
    </xf>
    <xf numFmtId="180" fontId="15" fillId="2" borderId="2" xfId="0" applyNumberFormat="1" applyFont="1" applyFill="1" applyBorder="1" applyAlignment="1" applyProtection="1">
      <alignment horizontal="center" vertical="center"/>
      <protection/>
    </xf>
    <xf numFmtId="180" fontId="16" fillId="0" borderId="0" xfId="0" applyNumberFormat="1" applyFont="1" applyAlignment="1" applyProtection="1">
      <alignment vertical="center" wrapText="1"/>
      <protection locked="0"/>
    </xf>
    <xf numFmtId="180" fontId="12" fillId="0" borderId="0" xfId="0" applyNumberFormat="1" applyFont="1" applyAlignment="1" applyProtection="1">
      <alignment vertical="center"/>
      <protection locked="0"/>
    </xf>
    <xf numFmtId="177" fontId="15" fillId="2" borderId="2" xfId="0" applyNumberFormat="1" applyFont="1" applyFill="1" applyBorder="1" applyAlignment="1" applyProtection="1">
      <alignment horizontal="right" vertical="center"/>
      <protection/>
    </xf>
    <xf numFmtId="188" fontId="11" fillId="0" borderId="23" xfId="15" applyNumberFormat="1" applyFont="1" applyFill="1" applyBorder="1" applyAlignment="1">
      <alignment horizontal="right" vertical="center"/>
    </xf>
    <xf numFmtId="188" fontId="11" fillId="0" borderId="23" xfId="0" applyNumberFormat="1" applyFont="1" applyFill="1" applyBorder="1" applyAlignment="1">
      <alignment horizontal="right" vertical="center"/>
    </xf>
    <xf numFmtId="188" fontId="11" fillId="0" borderId="23" xfId="15" applyNumberFormat="1" applyFont="1" applyFill="1" applyBorder="1" applyAlignment="1" applyProtection="1">
      <alignment horizontal="right" vertical="center"/>
      <protection locked="0"/>
    </xf>
    <xf numFmtId="188" fontId="11" fillId="0" borderId="23" xfId="15" applyNumberFormat="1" applyFont="1" applyFill="1" applyBorder="1" applyAlignment="1" applyProtection="1">
      <alignment horizontal="right" vertical="center"/>
      <protection/>
    </xf>
    <xf numFmtId="188" fontId="11" fillId="0" borderId="23" xfId="21" applyNumberFormat="1" applyFont="1" applyFill="1" applyBorder="1" applyAlignment="1" applyProtection="1">
      <alignment horizontal="right" vertical="center"/>
      <protection/>
    </xf>
    <xf numFmtId="188" fontId="11" fillId="0" borderId="28" xfId="15" applyNumberFormat="1" applyFont="1" applyFill="1" applyBorder="1" applyAlignment="1">
      <alignment horizontal="right" vertical="center"/>
    </xf>
    <xf numFmtId="188" fontId="11" fillId="0" borderId="28" xfId="0" applyNumberFormat="1" applyFont="1" applyFill="1" applyBorder="1" applyAlignment="1">
      <alignment horizontal="right" vertical="center"/>
    </xf>
    <xf numFmtId="0" fontId="38" fillId="0" borderId="0" xfId="0" applyFont="1" applyAlignment="1" applyProtection="1">
      <alignment vertical="center" wrapText="1"/>
      <protection locked="0"/>
    </xf>
    <xf numFmtId="188" fontId="11" fillId="0" borderId="28" xfId="15" applyNumberFormat="1" applyFont="1" applyFill="1" applyBorder="1" applyAlignment="1" applyProtection="1">
      <alignment horizontal="right" vertical="center"/>
      <protection locked="0"/>
    </xf>
    <xf numFmtId="188" fontId="11" fillId="0" borderId="28" xfId="15" applyNumberFormat="1" applyFont="1" applyFill="1" applyBorder="1" applyAlignment="1" applyProtection="1">
      <alignment horizontal="right" vertical="center"/>
      <protection/>
    </xf>
    <xf numFmtId="0" fontId="38" fillId="0" borderId="0" xfId="0" applyFont="1" applyBorder="1" applyAlignment="1" applyProtection="1">
      <alignment vertical="center" wrapText="1"/>
      <protection locked="0"/>
    </xf>
    <xf numFmtId="0" fontId="4" fillId="0" borderId="3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10" fillId="0" borderId="34" xfId="0" applyFont="1" applyFill="1" applyBorder="1" applyAlignment="1" applyProtection="1">
      <alignment horizontal="center" vertical="center"/>
      <protection/>
    </xf>
    <xf numFmtId="0" fontId="26" fillId="3" borderId="33" xfId="0" applyFont="1" applyFill="1" applyBorder="1" applyAlignment="1" applyProtection="1">
      <alignment horizontal="center" vertical="center" wrapText="1"/>
      <protection locked="0"/>
    </xf>
    <xf numFmtId="0" fontId="26" fillId="3" borderId="35"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27" fillId="3" borderId="37" xfId="0" applyFont="1" applyFill="1" applyBorder="1" applyAlignment="1" applyProtection="1">
      <alignment horizontal="center" vertical="center" wrapText="1"/>
      <protection locked="0"/>
    </xf>
    <xf numFmtId="0" fontId="28"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31" fillId="4" borderId="27"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29" fillId="5" borderId="41" xfId="0" applyFont="1" applyFill="1" applyBorder="1" applyAlignment="1" applyProtection="1">
      <alignment horizontal="center" vertical="center"/>
      <protection/>
    </xf>
    <xf numFmtId="0" fontId="29" fillId="5" borderId="42" xfId="0" applyFont="1" applyFill="1" applyBorder="1" applyAlignment="1">
      <alignment horizontal="center" vertical="center"/>
    </xf>
    <xf numFmtId="0" fontId="30" fillId="5" borderId="42" xfId="0" applyFont="1" applyFill="1" applyBorder="1" applyAlignment="1">
      <alignment horizontal="center" vertical="center"/>
    </xf>
    <xf numFmtId="0" fontId="30" fillId="5" borderId="43" xfId="0" applyFont="1" applyFill="1" applyBorder="1" applyAlignment="1">
      <alignment horizontal="center" vertical="center"/>
    </xf>
    <xf numFmtId="0" fontId="10" fillId="0" borderId="34"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protection/>
    </xf>
    <xf numFmtId="0" fontId="17" fillId="0" borderId="0" xfId="0" applyFont="1" applyAlignment="1" applyProtection="1">
      <alignment horizontal="left" vertical="center" wrapText="1"/>
      <protection locked="0"/>
    </xf>
    <xf numFmtId="0" fontId="17" fillId="0" borderId="0" xfId="0" applyFont="1" applyAlignment="1">
      <alignment horizontal="left" vertical="center" wrapText="1"/>
    </xf>
    <xf numFmtId="0" fontId="10" fillId="0" borderId="44" xfId="0" applyFont="1" applyFill="1" applyBorder="1" applyAlignment="1" applyProtection="1">
      <alignment horizontal="center" vertical="center"/>
      <protection/>
    </xf>
    <xf numFmtId="0" fontId="15" fillId="2" borderId="45" xfId="0" applyFont="1" applyFill="1" applyBorder="1" applyAlignment="1" applyProtection="1">
      <alignment horizontal="center" vertical="center"/>
      <protection/>
    </xf>
    <xf numFmtId="0" fontId="15" fillId="2" borderId="46"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34" xfId="15" applyFont="1" applyFill="1" applyBorder="1" applyAlignment="1" applyProtection="1">
      <alignment horizontal="center" vertical="center"/>
      <protection/>
    </xf>
    <xf numFmtId="43" fontId="10" fillId="0" borderId="12" xfId="15"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wrapText="1"/>
      <protection/>
    </xf>
    <xf numFmtId="0" fontId="32" fillId="3" borderId="33" xfId="0" applyFont="1" applyFill="1" applyBorder="1" applyAlignment="1" applyProtection="1">
      <alignment horizontal="center" vertical="center" wrapText="1"/>
      <protection locked="0"/>
    </xf>
    <xf numFmtId="0" fontId="32" fillId="3" borderId="35"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34" fillId="3" borderId="37" xfId="0" applyFont="1" applyFill="1" applyBorder="1" applyAlignment="1" applyProtection="1">
      <alignment horizontal="center" vertical="center" wrapText="1"/>
      <protection locked="0"/>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11" fillId="0" borderId="35" xfId="0" applyFont="1" applyFill="1" applyBorder="1" applyAlignment="1" applyProtection="1">
      <alignment horizontal="center" vertical="center"/>
      <protection/>
    </xf>
    <xf numFmtId="43" fontId="11" fillId="0" borderId="35" xfId="15" applyFont="1" applyFill="1" applyBorder="1" applyAlignment="1" applyProtection="1">
      <alignment horizontal="center" vertical="center"/>
      <protection/>
    </xf>
    <xf numFmtId="43" fontId="11" fillId="0" borderId="12" xfId="15"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protection/>
    </xf>
    <xf numFmtId="0" fontId="34" fillId="4" borderId="47" xfId="0" applyFont="1" applyFill="1" applyBorder="1" applyAlignment="1">
      <alignment horizontal="center" vertical="center" wrapText="1"/>
    </xf>
    <xf numFmtId="0" fontId="34" fillId="4" borderId="48" xfId="0" applyFont="1" applyFill="1" applyBorder="1" applyAlignment="1">
      <alignment horizontal="center"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11" fillId="0" borderId="36" xfId="0" applyFont="1" applyFill="1" applyBorder="1" applyAlignment="1" applyProtection="1">
      <alignment horizontal="center" vertical="center"/>
      <protection/>
    </xf>
    <xf numFmtId="0" fontId="15" fillId="2" borderId="50" xfId="0" applyFont="1" applyFill="1" applyBorder="1" applyAlignment="1" applyProtection="1">
      <alignment horizontal="center" vertical="center"/>
      <protection/>
    </xf>
    <xf numFmtId="0" fontId="15" fillId="2" borderId="2" xfId="0" applyFont="1" applyFill="1" applyBorder="1" applyAlignment="1" applyProtection="1">
      <alignment horizontal="center" vertical="center"/>
      <protection/>
    </xf>
    <xf numFmtId="182" fontId="11" fillId="0" borderId="23" xfId="0" applyNumberFormat="1" applyFont="1" applyFill="1" applyBorder="1" applyAlignment="1" applyProtection="1">
      <alignment horizontal="left" vertical="center"/>
      <protection locked="0"/>
    </xf>
    <xf numFmtId="183" fontId="11" fillId="0" borderId="23" xfId="15" applyNumberFormat="1" applyFont="1" applyFill="1" applyBorder="1" applyAlignment="1" applyProtection="1">
      <alignment vertical="center"/>
      <protection locked="0"/>
    </xf>
    <xf numFmtId="183" fontId="39" fillId="0" borderId="23" xfId="15" applyNumberFormat="1" applyFont="1" applyFill="1" applyBorder="1" applyAlignment="1" applyProtection="1">
      <alignment vertical="center"/>
      <protection/>
    </xf>
    <xf numFmtId="185" fontId="11" fillId="0" borderId="23" xfId="21" applyNumberFormat="1" applyFont="1" applyFill="1" applyBorder="1" applyAlignment="1" applyProtection="1">
      <alignment horizontal="right" vertical="center"/>
      <protection/>
    </xf>
    <xf numFmtId="183" fontId="11" fillId="0" borderId="23" xfId="15" applyNumberFormat="1" applyFont="1" applyFill="1" applyBorder="1" applyAlignment="1">
      <alignment vertical="center"/>
    </xf>
    <xf numFmtId="183" fontId="39" fillId="0" borderId="23" xfId="15" applyNumberFormat="1" applyFont="1" applyFill="1" applyBorder="1" applyAlignment="1">
      <alignment vertical="center"/>
    </xf>
    <xf numFmtId="183" fontId="11" fillId="0" borderId="23" xfId="0" applyNumberFormat="1" applyFont="1" applyFill="1" applyBorder="1" applyAlignment="1">
      <alignment vertical="center"/>
    </xf>
    <xf numFmtId="185" fontId="11" fillId="0" borderId="23" xfId="15" applyNumberFormat="1" applyFont="1" applyFill="1" applyBorder="1" applyAlignment="1">
      <alignment horizontal="right" vertical="center"/>
    </xf>
    <xf numFmtId="183" fontId="11" fillId="0" borderId="23" xfId="15" applyNumberFormat="1" applyFont="1" applyFill="1" applyBorder="1" applyAlignment="1" applyProtection="1">
      <alignment vertical="center"/>
      <protection/>
    </xf>
    <xf numFmtId="0" fontId="11" fillId="0" borderId="8" xfId="0" applyFont="1" applyFill="1" applyBorder="1" applyAlignment="1" applyProtection="1">
      <alignment horizontal="left" vertical="center"/>
      <protection locked="0"/>
    </xf>
    <xf numFmtId="182" fontId="11" fillId="0" borderId="32" xfId="0" applyNumberFormat="1" applyFont="1" applyFill="1" applyBorder="1" applyAlignment="1" applyProtection="1">
      <alignment horizontal="center" vertical="center"/>
      <protection locked="0"/>
    </xf>
    <xf numFmtId="182" fontId="11" fillId="0" borderId="32" xfId="0" applyNumberFormat="1" applyFont="1" applyFill="1" applyBorder="1" applyAlignment="1" applyProtection="1">
      <alignment horizontal="left" vertical="center"/>
      <protection locked="0"/>
    </xf>
    <xf numFmtId="0" fontId="11" fillId="0" borderId="32" xfId="0" applyFont="1" applyFill="1" applyBorder="1" applyAlignment="1" applyProtection="1">
      <alignment horizontal="left" vertical="center"/>
      <protection locked="0"/>
    </xf>
    <xf numFmtId="0" fontId="11" fillId="0" borderId="32" xfId="0" applyFont="1" applyFill="1" applyBorder="1" applyAlignment="1" applyProtection="1">
      <alignment horizontal="center" vertical="center"/>
      <protection locked="0"/>
    </xf>
    <xf numFmtId="183" fontId="11" fillId="0" borderId="32" xfId="15" applyNumberFormat="1" applyFont="1" applyFill="1" applyBorder="1" applyAlignment="1" applyProtection="1">
      <alignment vertical="center"/>
      <protection locked="0"/>
    </xf>
    <xf numFmtId="188" fontId="11" fillId="0" borderId="32" xfId="15" applyNumberFormat="1" applyFont="1" applyFill="1" applyBorder="1" applyAlignment="1" applyProtection="1">
      <alignment horizontal="right" vertical="center"/>
      <protection locked="0"/>
    </xf>
    <xf numFmtId="183" fontId="39" fillId="0" borderId="32" xfId="15" applyNumberFormat="1" applyFont="1" applyFill="1" applyBorder="1" applyAlignment="1" applyProtection="1">
      <alignment vertical="center"/>
      <protection/>
    </xf>
    <xf numFmtId="188" fontId="11" fillId="0" borderId="32" xfId="15" applyNumberFormat="1" applyFont="1" applyFill="1" applyBorder="1" applyAlignment="1" applyProtection="1">
      <alignment horizontal="right" vertical="center"/>
      <protection/>
    </xf>
    <xf numFmtId="188" fontId="11" fillId="0" borderId="32" xfId="21" applyNumberFormat="1" applyFont="1" applyFill="1" applyBorder="1" applyAlignment="1" applyProtection="1">
      <alignment horizontal="right" vertical="center"/>
      <protection/>
    </xf>
    <xf numFmtId="185" fontId="11" fillId="0" borderId="32" xfId="21" applyNumberFormat="1" applyFont="1" applyFill="1" applyBorder="1" applyAlignment="1" applyProtection="1">
      <alignment horizontal="right" vertical="center"/>
      <protection/>
    </xf>
    <xf numFmtId="185" fontId="11" fillId="0" borderId="51" xfId="21" applyNumberFormat="1" applyFont="1" applyFill="1" applyBorder="1" applyAlignment="1" applyProtection="1">
      <alignment horizontal="right" vertical="center"/>
      <protection/>
    </xf>
    <xf numFmtId="0" fontId="11" fillId="0" borderId="9" xfId="0" applyFont="1" applyFill="1" applyBorder="1" applyAlignment="1">
      <alignment horizontal="left" vertical="center"/>
    </xf>
    <xf numFmtId="185" fontId="11" fillId="0" borderId="52" xfId="0" applyNumberFormat="1" applyFont="1" applyFill="1" applyBorder="1" applyAlignment="1">
      <alignment horizontal="right" vertical="center"/>
    </xf>
    <xf numFmtId="185" fontId="11" fillId="0" borderId="52" xfId="15" applyNumberFormat="1" applyFont="1" applyFill="1" applyBorder="1" applyAlignment="1">
      <alignment horizontal="right" vertical="center"/>
    </xf>
    <xf numFmtId="0" fontId="11" fillId="0" borderId="9" xfId="0" applyFont="1" applyFill="1" applyBorder="1" applyAlignment="1" applyProtection="1">
      <alignment horizontal="left" vertical="center"/>
      <protection locked="0"/>
    </xf>
    <xf numFmtId="185" fontId="11" fillId="0" borderId="52" xfId="21"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left" vertical="center"/>
      <protection locked="0"/>
    </xf>
    <xf numFmtId="0" fontId="11" fillId="0" borderId="9" xfId="0" applyNumberFormat="1" applyFont="1" applyFill="1" applyBorder="1" applyAlignment="1">
      <alignment horizontal="left" vertical="center"/>
    </xf>
    <xf numFmtId="175" fontId="11" fillId="0" borderId="9" xfId="0" applyNumberFormat="1" applyFont="1" applyFill="1" applyBorder="1" applyAlignment="1">
      <alignment horizontal="left" vertical="center"/>
    </xf>
    <xf numFmtId="0" fontId="11" fillId="0" borderId="10" xfId="0" applyFont="1" applyFill="1" applyBorder="1" applyAlignment="1" applyProtection="1">
      <alignment horizontal="left" vertical="center"/>
      <protection locked="0"/>
    </xf>
    <xf numFmtId="182" fontId="11" fillId="0" borderId="28" xfId="0" applyNumberFormat="1" applyFont="1" applyFill="1" applyBorder="1" applyAlignment="1" applyProtection="1">
      <alignment horizontal="left" vertical="center"/>
      <protection locked="0"/>
    </xf>
    <xf numFmtId="183" fontId="11" fillId="0" borderId="28" xfId="15" applyNumberFormat="1" applyFont="1" applyFill="1" applyBorder="1" applyAlignment="1" applyProtection="1">
      <alignment vertical="center"/>
      <protection locked="0"/>
    </xf>
    <xf numFmtId="183" fontId="39" fillId="0" borderId="28" xfId="15" applyNumberFormat="1" applyFont="1" applyFill="1" applyBorder="1" applyAlignment="1" applyProtection="1">
      <alignment vertical="center"/>
      <protection/>
    </xf>
    <xf numFmtId="188" fontId="11" fillId="0" borderId="28" xfId="21" applyNumberFormat="1" applyFont="1" applyFill="1" applyBorder="1" applyAlignment="1" applyProtection="1">
      <alignment horizontal="right" vertical="center"/>
      <protection/>
    </xf>
    <xf numFmtId="185" fontId="11" fillId="0" borderId="28" xfId="21" applyNumberFormat="1" applyFont="1" applyFill="1" applyBorder="1" applyAlignment="1" applyProtection="1">
      <alignment horizontal="right" vertical="center"/>
      <protection/>
    </xf>
    <xf numFmtId="185" fontId="11" fillId="0" borderId="53" xfId="21" applyNumberFormat="1" applyFont="1" applyFill="1" applyBorder="1" applyAlignment="1" applyProtection="1">
      <alignment horizontal="right" vertical="center"/>
      <protection/>
    </xf>
    <xf numFmtId="0" fontId="11" fillId="0" borderId="31" xfId="0" applyFont="1" applyFill="1" applyBorder="1" applyAlignment="1" applyProtection="1">
      <alignment horizontal="left" vertical="center"/>
      <protection locked="0"/>
    </xf>
    <xf numFmtId="182" fontId="11" fillId="0" borderId="24" xfId="0" applyNumberFormat="1" applyFont="1" applyFill="1" applyBorder="1" applyAlignment="1" applyProtection="1">
      <alignment horizontal="left" vertical="center"/>
      <protection locked="0"/>
    </xf>
    <xf numFmtId="183" fontId="11" fillId="0" borderId="24" xfId="15" applyNumberFormat="1" applyFont="1" applyFill="1" applyBorder="1" applyAlignment="1" applyProtection="1">
      <alignment vertical="center"/>
      <protection locked="0"/>
    </xf>
    <xf numFmtId="188" fontId="11" fillId="0" borderId="24" xfId="15" applyNumberFormat="1" applyFont="1" applyFill="1" applyBorder="1" applyAlignment="1" applyProtection="1">
      <alignment horizontal="right" vertical="center"/>
      <protection locked="0"/>
    </xf>
    <xf numFmtId="183" fontId="39" fillId="0" borderId="24" xfId="15" applyNumberFormat="1" applyFont="1" applyFill="1" applyBorder="1" applyAlignment="1" applyProtection="1">
      <alignment vertical="center"/>
      <protection/>
    </xf>
    <xf numFmtId="188" fontId="11" fillId="0" borderId="24" xfId="15" applyNumberFormat="1" applyFont="1" applyFill="1" applyBorder="1" applyAlignment="1" applyProtection="1">
      <alignment horizontal="right" vertical="center"/>
      <protection/>
    </xf>
    <xf numFmtId="188" fontId="11" fillId="0" borderId="24" xfId="21" applyNumberFormat="1" applyFont="1" applyFill="1" applyBorder="1" applyAlignment="1" applyProtection="1">
      <alignment horizontal="right" vertical="center"/>
      <protection/>
    </xf>
    <xf numFmtId="185" fontId="11" fillId="0" borderId="24" xfId="21" applyNumberFormat="1" applyFont="1" applyFill="1" applyBorder="1" applyAlignment="1" applyProtection="1">
      <alignment horizontal="right" vertical="center"/>
      <protection/>
    </xf>
    <xf numFmtId="185" fontId="11" fillId="0" borderId="54" xfId="21" applyNumberFormat="1" applyFont="1" applyFill="1" applyBorder="1" applyAlignment="1" applyProtection="1">
      <alignment horizontal="right" vertical="center"/>
      <protection/>
    </xf>
    <xf numFmtId="0" fontId="11" fillId="0" borderId="10" xfId="0" applyFont="1" applyFill="1" applyBorder="1" applyAlignment="1">
      <alignment horizontal="left" vertical="center"/>
    </xf>
    <xf numFmtId="183" fontId="11" fillId="0" borderId="28" xfId="15" applyNumberFormat="1" applyFont="1" applyFill="1" applyBorder="1" applyAlignment="1">
      <alignment vertical="center"/>
    </xf>
    <xf numFmtId="183" fontId="39" fillId="0" borderId="28" xfId="15" applyNumberFormat="1" applyFont="1" applyFill="1" applyBorder="1" applyAlignment="1">
      <alignment vertical="center"/>
    </xf>
    <xf numFmtId="185" fontId="11" fillId="0" borderId="28" xfId="15" applyNumberFormat="1" applyFont="1" applyFill="1" applyBorder="1" applyAlignment="1">
      <alignment horizontal="right" vertical="center"/>
    </xf>
    <xf numFmtId="183" fontId="11" fillId="0" borderId="28" xfId="0" applyNumberFormat="1" applyFont="1" applyFill="1" applyBorder="1" applyAlignment="1">
      <alignment vertical="center"/>
    </xf>
    <xf numFmtId="185" fontId="11" fillId="0" borderId="53" xfId="0" applyNumberFormat="1" applyFont="1" applyFill="1" applyBorder="1" applyAlignment="1">
      <alignment horizontal="right" vertical="center"/>
    </xf>
    <xf numFmtId="183" fontId="11" fillId="0" borderId="28" xfId="15" applyNumberFormat="1" applyFont="1" applyFill="1" applyBorder="1" applyAlignment="1" applyProtection="1">
      <alignment vertical="center"/>
      <protection/>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21564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485775</xdr:colOff>
      <xdr:row>0</xdr:row>
      <xdr:rowOff>0</xdr:rowOff>
    </xdr:to>
    <xdr:sp fLocksText="0">
      <xdr:nvSpPr>
        <xdr:cNvPr id="2" name="TextBox 2"/>
        <xdr:cNvSpPr txBox="1">
          <a:spLocks noChangeArrowheads="1"/>
        </xdr:cNvSpPr>
      </xdr:nvSpPr>
      <xdr:spPr>
        <a:xfrm>
          <a:off x="17897475" y="0"/>
          <a:ext cx="35718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7153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447675</xdr:colOff>
      <xdr:row>0</xdr:row>
      <xdr:rowOff>0</xdr:rowOff>
    </xdr:to>
    <xdr:sp fLocksText="0">
      <xdr:nvSpPr>
        <xdr:cNvPr id="2" name="TextBox 2"/>
        <xdr:cNvSpPr txBox="1">
          <a:spLocks noChangeArrowheads="1"/>
        </xdr:cNvSpPr>
      </xdr:nvSpPr>
      <xdr:spPr>
        <a:xfrm>
          <a:off x="4981575" y="0"/>
          <a:ext cx="21717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3"/>
  <sheetViews>
    <sheetView tabSelected="1" zoomScale="40" zoomScaleNormal="40" workbookViewId="0" topLeftCell="A1">
      <selection activeCell="C3" sqref="C3"/>
    </sheetView>
  </sheetViews>
  <sheetFormatPr defaultColWidth="9.140625" defaultRowHeight="12.75"/>
  <cols>
    <col min="1" max="1" width="5.8515625" style="16" bestFit="1" customWidth="1"/>
    <col min="2" max="2" width="1.7109375" style="9" customWidth="1"/>
    <col min="3" max="3" width="40.8515625" style="5" bestFit="1" customWidth="1"/>
    <col min="4" max="4" width="13.00390625" style="5" bestFit="1" customWidth="1"/>
    <col min="5" max="5" width="13.8515625" style="5" customWidth="1"/>
    <col min="6" max="6" width="18.8515625" style="10" bestFit="1" customWidth="1"/>
    <col min="7" max="8" width="7.28125" style="11" bestFit="1" customWidth="1"/>
    <col min="9" max="9" width="6.8515625" style="11" customWidth="1"/>
    <col min="10" max="10" width="15.8515625" style="5" bestFit="1" customWidth="1"/>
    <col min="11" max="11" width="10.8515625" style="5" bestFit="1" customWidth="1"/>
    <col min="12" max="12" width="15.8515625" style="5" bestFit="1" customWidth="1"/>
    <col min="13" max="13" width="12.28125" style="5" bestFit="1" customWidth="1"/>
    <col min="14" max="14" width="15.8515625" style="5" bestFit="1" customWidth="1"/>
    <col min="15" max="15" width="12.28125" style="5" bestFit="1" customWidth="1"/>
    <col min="16" max="16" width="17.28125" style="13" bestFit="1" customWidth="1"/>
    <col min="17" max="17" width="12.28125" style="5" bestFit="1" customWidth="1"/>
    <col min="18" max="18" width="10.8515625" style="5" bestFit="1" customWidth="1"/>
    <col min="19" max="19" width="10.140625" style="5" bestFit="1" customWidth="1"/>
    <col min="20" max="20" width="17.28125" style="12" bestFit="1" customWidth="1"/>
    <col min="21" max="21" width="11.57421875" style="5" bestFit="1" customWidth="1"/>
    <col min="22" max="22" width="20.8515625" style="139" bestFit="1" customWidth="1"/>
    <col min="23" max="23" width="15.8515625" style="143" bestFit="1" customWidth="1"/>
    <col min="24" max="24" width="8.7109375" style="5" bestFit="1" customWidth="1"/>
    <col min="25" max="25" width="38.57421875" style="1" customWidth="1"/>
    <col min="26" max="28" width="38.57421875" style="5" customWidth="1"/>
    <col min="29" max="29" width="2.7109375" style="5" bestFit="1" customWidth="1"/>
    <col min="30" max="16384" width="38.57421875" style="5" customWidth="1"/>
  </cols>
  <sheetData>
    <row r="1" spans="1:24" ht="38.25">
      <c r="A1" s="159" t="s">
        <v>38</v>
      </c>
      <c r="B1" s="160"/>
      <c r="C1" s="160"/>
      <c r="D1" s="160"/>
      <c r="E1" s="160"/>
      <c r="F1" s="160"/>
      <c r="G1" s="160"/>
      <c r="H1" s="160"/>
      <c r="I1" s="160"/>
      <c r="J1" s="160"/>
      <c r="K1" s="160"/>
      <c r="L1" s="160"/>
      <c r="M1" s="160"/>
      <c r="N1" s="160"/>
      <c r="O1" s="160"/>
      <c r="P1" s="160"/>
      <c r="Q1" s="160"/>
      <c r="R1" s="160"/>
      <c r="S1" s="160"/>
      <c r="T1" s="160"/>
      <c r="U1" s="160"/>
      <c r="V1" s="160"/>
      <c r="W1" s="160"/>
      <c r="X1" s="161"/>
    </row>
    <row r="2" spans="1:24" ht="50.25">
      <c r="A2" s="162" t="s">
        <v>34</v>
      </c>
      <c r="B2" s="163"/>
      <c r="C2" s="163"/>
      <c r="D2" s="163"/>
      <c r="E2" s="163"/>
      <c r="F2" s="163"/>
      <c r="G2" s="163"/>
      <c r="H2" s="163"/>
      <c r="I2" s="163"/>
      <c r="J2" s="163"/>
      <c r="K2" s="163"/>
      <c r="L2" s="163"/>
      <c r="M2" s="163"/>
      <c r="N2" s="163"/>
      <c r="O2" s="163"/>
      <c r="P2" s="163"/>
      <c r="Q2" s="163"/>
      <c r="R2" s="163"/>
      <c r="S2" s="163"/>
      <c r="T2" s="163"/>
      <c r="U2" s="163"/>
      <c r="V2" s="163"/>
      <c r="W2" s="163"/>
      <c r="X2" s="164"/>
    </row>
    <row r="3" spans="1:24" ht="37.5">
      <c r="A3" s="50"/>
      <c r="B3" s="51"/>
      <c r="C3" s="96" t="s">
        <v>35</v>
      </c>
      <c r="D3" s="51"/>
      <c r="E3" s="51"/>
      <c r="F3" s="51"/>
      <c r="G3" s="56"/>
      <c r="H3" s="56"/>
      <c r="I3" s="56"/>
      <c r="J3" s="51"/>
      <c r="K3" s="51"/>
      <c r="L3" s="51"/>
      <c r="M3" s="51"/>
      <c r="N3" s="51"/>
      <c r="O3" s="165" t="s">
        <v>94</v>
      </c>
      <c r="P3" s="165"/>
      <c r="Q3" s="165"/>
      <c r="R3" s="165"/>
      <c r="S3" s="165"/>
      <c r="T3" s="165"/>
      <c r="U3" s="165"/>
      <c r="V3" s="165"/>
      <c r="W3" s="165"/>
      <c r="X3" s="166"/>
    </row>
    <row r="4" spans="1:24" s="2" customFormat="1" ht="27.75" thickBot="1">
      <c r="A4" s="167" t="s">
        <v>32</v>
      </c>
      <c r="B4" s="168"/>
      <c r="C4" s="168"/>
      <c r="D4" s="168"/>
      <c r="E4" s="168"/>
      <c r="F4" s="168"/>
      <c r="G4" s="168"/>
      <c r="H4" s="168"/>
      <c r="I4" s="168"/>
      <c r="J4" s="168"/>
      <c r="K4" s="168"/>
      <c r="L4" s="168"/>
      <c r="M4" s="168"/>
      <c r="N4" s="168"/>
      <c r="O4" s="168"/>
      <c r="P4" s="168"/>
      <c r="Q4" s="169"/>
      <c r="R4" s="169"/>
      <c r="S4" s="169"/>
      <c r="T4" s="169"/>
      <c r="U4" s="169"/>
      <c r="V4" s="169"/>
      <c r="W4" s="169"/>
      <c r="X4" s="170"/>
    </row>
    <row r="5" spans="1:25" s="3" customFormat="1" ht="18">
      <c r="A5" s="48"/>
      <c r="B5" s="49"/>
      <c r="C5" s="180" t="s">
        <v>0</v>
      </c>
      <c r="D5" s="171" t="s">
        <v>12</v>
      </c>
      <c r="E5" s="171" t="s">
        <v>1</v>
      </c>
      <c r="F5" s="171" t="s">
        <v>31</v>
      </c>
      <c r="G5" s="156" t="s">
        <v>13</v>
      </c>
      <c r="H5" s="156" t="s">
        <v>14</v>
      </c>
      <c r="I5" s="156" t="s">
        <v>15</v>
      </c>
      <c r="J5" s="158" t="s">
        <v>2</v>
      </c>
      <c r="K5" s="158"/>
      <c r="L5" s="158" t="s">
        <v>3</v>
      </c>
      <c r="M5" s="158"/>
      <c r="N5" s="158" t="s">
        <v>4</v>
      </c>
      <c r="O5" s="158"/>
      <c r="P5" s="158" t="s">
        <v>16</v>
      </c>
      <c r="Q5" s="158"/>
      <c r="R5" s="158"/>
      <c r="S5" s="158"/>
      <c r="T5" s="158" t="s">
        <v>17</v>
      </c>
      <c r="U5" s="158"/>
      <c r="V5" s="158" t="s">
        <v>18</v>
      </c>
      <c r="W5" s="158"/>
      <c r="X5" s="175"/>
      <c r="Y5" s="4"/>
    </row>
    <row r="6" spans="1:25" s="3" customFormat="1" ht="27.75" thickBot="1">
      <c r="A6" s="17"/>
      <c r="B6" s="57"/>
      <c r="C6" s="181"/>
      <c r="D6" s="182"/>
      <c r="E6" s="172"/>
      <c r="F6" s="172"/>
      <c r="G6" s="157"/>
      <c r="H6" s="157"/>
      <c r="I6" s="157"/>
      <c r="J6" s="60" t="s">
        <v>11</v>
      </c>
      <c r="K6" s="60" t="s">
        <v>6</v>
      </c>
      <c r="L6" s="60" t="s">
        <v>11</v>
      </c>
      <c r="M6" s="60" t="s">
        <v>6</v>
      </c>
      <c r="N6" s="60" t="s">
        <v>11</v>
      </c>
      <c r="O6" s="60" t="s">
        <v>6</v>
      </c>
      <c r="P6" s="58" t="s">
        <v>11</v>
      </c>
      <c r="Q6" s="58" t="s">
        <v>6</v>
      </c>
      <c r="R6" s="59" t="s">
        <v>19</v>
      </c>
      <c r="S6" s="59" t="s">
        <v>20</v>
      </c>
      <c r="T6" s="61" t="s">
        <v>11</v>
      </c>
      <c r="U6" s="62" t="s">
        <v>5</v>
      </c>
      <c r="V6" s="137" t="s">
        <v>11</v>
      </c>
      <c r="W6" s="140" t="s">
        <v>6</v>
      </c>
      <c r="X6" s="63" t="s">
        <v>20</v>
      </c>
      <c r="Y6" s="4"/>
    </row>
    <row r="7" spans="1:25" s="3" customFormat="1" ht="18">
      <c r="A7" s="35">
        <v>1</v>
      </c>
      <c r="B7" s="94"/>
      <c r="C7" s="211" t="s">
        <v>96</v>
      </c>
      <c r="D7" s="212">
        <v>38961</v>
      </c>
      <c r="E7" s="213" t="s">
        <v>7</v>
      </c>
      <c r="F7" s="214" t="s">
        <v>67</v>
      </c>
      <c r="G7" s="215">
        <v>55</v>
      </c>
      <c r="H7" s="215">
        <v>55</v>
      </c>
      <c r="I7" s="215">
        <v>1</v>
      </c>
      <c r="J7" s="216">
        <v>55291</v>
      </c>
      <c r="K7" s="217">
        <v>6456</v>
      </c>
      <c r="L7" s="216">
        <v>88264</v>
      </c>
      <c r="M7" s="217">
        <v>9907</v>
      </c>
      <c r="N7" s="216">
        <v>93886</v>
      </c>
      <c r="O7" s="217">
        <v>11048</v>
      </c>
      <c r="P7" s="218">
        <f>+J7+L7+N7</f>
        <v>237441</v>
      </c>
      <c r="Q7" s="219">
        <f>+K7+M7+O7</f>
        <v>27411</v>
      </c>
      <c r="R7" s="220">
        <f>IF(P7&lt;&gt;0,Q7/H7,"")</f>
        <v>498.3818181818182</v>
      </c>
      <c r="S7" s="221">
        <f>IF(P7&lt;&gt;0,P7/Q7,"")</f>
        <v>8.662252380431214</v>
      </c>
      <c r="T7" s="216"/>
      <c r="U7" s="123">
        <f aca="true" t="shared" si="0" ref="U7:U30">IF(T7&lt;&gt;0,-(T7-P7)/T7,"")</f>
      </c>
      <c r="V7" s="216">
        <v>237441</v>
      </c>
      <c r="W7" s="217">
        <v>27411</v>
      </c>
      <c r="X7" s="222">
        <f>V7/W7</f>
        <v>8.662252380431214</v>
      </c>
      <c r="Y7" s="4"/>
    </row>
    <row r="8" spans="1:25" s="28" customFormat="1" ht="18">
      <c r="A8" s="35">
        <v>2</v>
      </c>
      <c r="B8" s="68"/>
      <c r="C8" s="223" t="s">
        <v>73</v>
      </c>
      <c r="D8" s="103">
        <v>38947</v>
      </c>
      <c r="E8" s="100" t="s">
        <v>56</v>
      </c>
      <c r="F8" s="100" t="s">
        <v>26</v>
      </c>
      <c r="G8" s="104">
        <v>106</v>
      </c>
      <c r="H8" s="104">
        <v>105</v>
      </c>
      <c r="I8" s="104">
        <v>3</v>
      </c>
      <c r="J8" s="206">
        <v>50458.5</v>
      </c>
      <c r="K8" s="145">
        <v>6944</v>
      </c>
      <c r="L8" s="206">
        <v>90666.5</v>
      </c>
      <c r="M8" s="145">
        <v>11808</v>
      </c>
      <c r="N8" s="206">
        <v>93771.5</v>
      </c>
      <c r="O8" s="145">
        <v>12270</v>
      </c>
      <c r="P8" s="207">
        <f>J8+L8+N8</f>
        <v>234896.5</v>
      </c>
      <c r="Q8" s="145">
        <f>K8+M8+O8</f>
        <v>31022</v>
      </c>
      <c r="R8" s="149">
        <f>IF(P8&lt;&gt;0,Q8/H8,"")</f>
        <v>295.44761904761907</v>
      </c>
      <c r="S8" s="205">
        <f>IF(P8&lt;&gt;0,P8/Q8,"")</f>
        <v>7.5719328218683515</v>
      </c>
      <c r="T8" s="206">
        <v>334570</v>
      </c>
      <c r="U8" s="102">
        <f t="shared" si="0"/>
        <v>-0.2979152344800789</v>
      </c>
      <c r="V8" s="206">
        <v>1699193</v>
      </c>
      <c r="W8" s="145">
        <v>232723</v>
      </c>
      <c r="X8" s="224">
        <f>V8/W8</f>
        <v>7.301353970170546</v>
      </c>
      <c r="Y8" s="29"/>
    </row>
    <row r="9" spans="1:25" s="28" customFormat="1" ht="18">
      <c r="A9" s="35">
        <v>3</v>
      </c>
      <c r="B9" s="69"/>
      <c r="C9" s="223" t="s">
        <v>97</v>
      </c>
      <c r="D9" s="103">
        <v>38961</v>
      </c>
      <c r="E9" s="100" t="s">
        <v>56</v>
      </c>
      <c r="F9" s="100" t="s">
        <v>26</v>
      </c>
      <c r="G9" s="104">
        <v>60</v>
      </c>
      <c r="H9" s="104">
        <v>60</v>
      </c>
      <c r="I9" s="104">
        <v>1</v>
      </c>
      <c r="J9" s="206">
        <v>37898.5</v>
      </c>
      <c r="K9" s="145">
        <v>4565</v>
      </c>
      <c r="L9" s="206">
        <v>74478.5</v>
      </c>
      <c r="M9" s="145">
        <v>8534</v>
      </c>
      <c r="N9" s="206">
        <v>68381.5</v>
      </c>
      <c r="O9" s="145">
        <v>8243</v>
      </c>
      <c r="P9" s="207">
        <f>SUM(J9+L9+N9)</f>
        <v>180758.5</v>
      </c>
      <c r="Q9" s="145">
        <f>SUM(K9+M9+O9)</f>
        <v>21342</v>
      </c>
      <c r="R9" s="149">
        <f>IF(P9&lt;&gt;0,Q9/H9,"")</f>
        <v>355.7</v>
      </c>
      <c r="S9" s="205">
        <f>IF(P9&lt;&gt;0,P9/Q9,"")</f>
        <v>8.469613906850341</v>
      </c>
      <c r="T9" s="206"/>
      <c r="U9" s="102">
        <f t="shared" si="0"/>
      </c>
      <c r="V9" s="208">
        <v>180758.5</v>
      </c>
      <c r="W9" s="146">
        <v>21342</v>
      </c>
      <c r="X9" s="224">
        <f>V9/W9</f>
        <v>8.469613906850341</v>
      </c>
      <c r="Y9" s="29"/>
    </row>
    <row r="10" spans="1:26" s="31" customFormat="1" ht="18">
      <c r="A10" s="35">
        <v>4</v>
      </c>
      <c r="B10" s="68"/>
      <c r="C10" s="223" t="s">
        <v>86</v>
      </c>
      <c r="D10" s="99">
        <v>38954</v>
      </c>
      <c r="E10" s="100" t="s">
        <v>9</v>
      </c>
      <c r="F10" s="100" t="s">
        <v>98</v>
      </c>
      <c r="G10" s="104">
        <v>103</v>
      </c>
      <c r="H10" s="104">
        <v>107</v>
      </c>
      <c r="I10" s="104">
        <v>2</v>
      </c>
      <c r="J10" s="206">
        <v>33398</v>
      </c>
      <c r="K10" s="145">
        <v>4421</v>
      </c>
      <c r="L10" s="206">
        <v>63676</v>
      </c>
      <c r="M10" s="145">
        <v>7813</v>
      </c>
      <c r="N10" s="206">
        <v>66185</v>
      </c>
      <c r="O10" s="145">
        <v>8241</v>
      </c>
      <c r="P10" s="207">
        <f>+N10+L10+J10</f>
        <v>163259</v>
      </c>
      <c r="Q10" s="145">
        <f>+O10+M10+K10</f>
        <v>20475</v>
      </c>
      <c r="R10" s="145">
        <f>+Q10/H10</f>
        <v>191.3551401869159</v>
      </c>
      <c r="S10" s="209">
        <f>+P10/Q10</f>
        <v>7.973577533577534</v>
      </c>
      <c r="T10" s="206">
        <v>233161</v>
      </c>
      <c r="U10" s="102">
        <f t="shared" si="0"/>
        <v>-0.2998014247665776</v>
      </c>
      <c r="V10" s="206">
        <v>582325</v>
      </c>
      <c r="W10" s="145">
        <v>75138</v>
      </c>
      <c r="X10" s="225">
        <f>+V10/W10</f>
        <v>7.750073198647821</v>
      </c>
      <c r="Z10" s="30"/>
    </row>
    <row r="11" spans="1:25" s="32" customFormat="1" ht="18">
      <c r="A11" s="35">
        <v>5</v>
      </c>
      <c r="B11" s="68"/>
      <c r="C11" s="226" t="s">
        <v>74</v>
      </c>
      <c r="D11" s="99">
        <v>38947</v>
      </c>
      <c r="E11" s="202" t="s">
        <v>7</v>
      </c>
      <c r="F11" s="98" t="s">
        <v>67</v>
      </c>
      <c r="G11" s="101">
        <v>50</v>
      </c>
      <c r="H11" s="101">
        <v>51</v>
      </c>
      <c r="I11" s="101">
        <v>3</v>
      </c>
      <c r="J11" s="203">
        <v>35292.5</v>
      </c>
      <c r="K11" s="147">
        <v>3949</v>
      </c>
      <c r="L11" s="203">
        <v>64276</v>
      </c>
      <c r="M11" s="147">
        <v>6911</v>
      </c>
      <c r="N11" s="203">
        <v>62530</v>
      </c>
      <c r="O11" s="147">
        <v>6982</v>
      </c>
      <c r="P11" s="204">
        <f>+J11+L11+N11</f>
        <v>162098.5</v>
      </c>
      <c r="Q11" s="148">
        <f>+K11+M11+O11</f>
        <v>17842</v>
      </c>
      <c r="R11" s="149">
        <f>IF(P11&lt;&gt;0,Q11/H11,"")</f>
        <v>349.84313725490193</v>
      </c>
      <c r="S11" s="205">
        <f>IF(P11&lt;&gt;0,P11/Q11,"")</f>
        <v>9.085220266786235</v>
      </c>
      <c r="T11" s="203">
        <v>210245</v>
      </c>
      <c r="U11" s="102">
        <f t="shared" si="0"/>
        <v>-0.22900187876049372</v>
      </c>
      <c r="V11" s="203">
        <v>962616.5</v>
      </c>
      <c r="W11" s="147">
        <v>110671</v>
      </c>
      <c r="X11" s="227">
        <f>V11/W11</f>
        <v>8.69800128308229</v>
      </c>
      <c r="Y11" s="30"/>
    </row>
    <row r="12" spans="1:25" s="32" customFormat="1" ht="18">
      <c r="A12" s="35">
        <v>6</v>
      </c>
      <c r="B12" s="68"/>
      <c r="C12" s="226" t="s">
        <v>99</v>
      </c>
      <c r="D12" s="99">
        <v>38961</v>
      </c>
      <c r="E12" s="98" t="s">
        <v>9</v>
      </c>
      <c r="F12" s="100" t="s">
        <v>29</v>
      </c>
      <c r="G12" s="101">
        <v>51</v>
      </c>
      <c r="H12" s="101">
        <v>51</v>
      </c>
      <c r="I12" s="101">
        <v>1</v>
      </c>
      <c r="J12" s="206">
        <v>23883</v>
      </c>
      <c r="K12" s="145">
        <v>2394</v>
      </c>
      <c r="L12" s="206">
        <v>40629</v>
      </c>
      <c r="M12" s="145">
        <v>4154</v>
      </c>
      <c r="N12" s="206">
        <v>47508</v>
      </c>
      <c r="O12" s="145">
        <v>5097</v>
      </c>
      <c r="P12" s="207">
        <f>+N12+L12+J12</f>
        <v>112020</v>
      </c>
      <c r="Q12" s="145">
        <f>+O12+M12+K12</f>
        <v>11645</v>
      </c>
      <c r="R12" s="145">
        <f>+Q12/H12</f>
        <v>228.33333333333334</v>
      </c>
      <c r="S12" s="209">
        <f>+P12/Q12</f>
        <v>9.619579218548733</v>
      </c>
      <c r="T12" s="206"/>
      <c r="U12" s="102">
        <f t="shared" si="0"/>
      </c>
      <c r="V12" s="206">
        <v>112020</v>
      </c>
      <c r="W12" s="145">
        <v>11757</v>
      </c>
      <c r="X12" s="225">
        <f>+V12/W12</f>
        <v>9.527940801224803</v>
      </c>
      <c r="Y12" s="47"/>
    </row>
    <row r="13" spans="1:25" s="32" customFormat="1" ht="18">
      <c r="A13" s="35">
        <v>7</v>
      </c>
      <c r="B13" s="68"/>
      <c r="C13" s="223" t="s">
        <v>87</v>
      </c>
      <c r="D13" s="103">
        <v>38954</v>
      </c>
      <c r="E13" s="100" t="s">
        <v>56</v>
      </c>
      <c r="F13" s="100" t="s">
        <v>36</v>
      </c>
      <c r="G13" s="104">
        <v>45</v>
      </c>
      <c r="H13" s="104">
        <v>45</v>
      </c>
      <c r="I13" s="104">
        <v>2</v>
      </c>
      <c r="J13" s="206">
        <v>14269.5</v>
      </c>
      <c r="K13" s="145">
        <v>1778</v>
      </c>
      <c r="L13" s="206">
        <v>30713.5</v>
      </c>
      <c r="M13" s="145">
        <v>3507</v>
      </c>
      <c r="N13" s="206">
        <v>34428</v>
      </c>
      <c r="O13" s="145">
        <v>3987</v>
      </c>
      <c r="P13" s="207">
        <f>SUM(J13+L13+N13)</f>
        <v>79411</v>
      </c>
      <c r="Q13" s="145">
        <f>SUM(K13+M13+O13)</f>
        <v>9272</v>
      </c>
      <c r="R13" s="149">
        <f>IF(P13&lt;&gt;0,Q13/H13,"")</f>
        <v>206.04444444444445</v>
      </c>
      <c r="S13" s="205">
        <f>IF(P13&lt;&gt;0,P13/Q13,"")</f>
        <v>8.56460310612597</v>
      </c>
      <c r="T13" s="206">
        <v>97884.5</v>
      </c>
      <c r="U13" s="102">
        <f t="shared" si="0"/>
        <v>-0.1887275309165394</v>
      </c>
      <c r="V13" s="208">
        <v>265509</v>
      </c>
      <c r="W13" s="146">
        <v>31486</v>
      </c>
      <c r="X13" s="224">
        <f>V13/W13</f>
        <v>8.432604967287048</v>
      </c>
      <c r="Y13" s="30"/>
    </row>
    <row r="14" spans="1:26" s="32" customFormat="1" ht="18">
      <c r="A14" s="35">
        <v>8</v>
      </c>
      <c r="B14" s="68"/>
      <c r="C14" s="226" t="s">
        <v>62</v>
      </c>
      <c r="D14" s="99">
        <v>38933</v>
      </c>
      <c r="E14" s="202" t="s">
        <v>7</v>
      </c>
      <c r="F14" s="98" t="s">
        <v>8</v>
      </c>
      <c r="G14" s="101">
        <v>55</v>
      </c>
      <c r="H14" s="101">
        <v>55</v>
      </c>
      <c r="I14" s="101">
        <v>5</v>
      </c>
      <c r="J14" s="203">
        <v>15371.5</v>
      </c>
      <c r="K14" s="147">
        <v>2190</v>
      </c>
      <c r="L14" s="203">
        <v>29772.5</v>
      </c>
      <c r="M14" s="147">
        <v>3953</v>
      </c>
      <c r="N14" s="203">
        <v>30873</v>
      </c>
      <c r="O14" s="147">
        <v>4343</v>
      </c>
      <c r="P14" s="204">
        <f>+J14+L14+N14</f>
        <v>76017</v>
      </c>
      <c r="Q14" s="148">
        <f>+K14+M14+O14</f>
        <v>10486</v>
      </c>
      <c r="R14" s="149">
        <f>IF(P14&lt;&gt;0,Q14/H14,"")</f>
        <v>190.65454545454546</v>
      </c>
      <c r="S14" s="205">
        <f>IF(P14&lt;&gt;0,P14/Q14,"")</f>
        <v>7.249380125882128</v>
      </c>
      <c r="T14" s="203">
        <v>79404.5</v>
      </c>
      <c r="U14" s="102">
        <f t="shared" si="0"/>
        <v>-0.04266131012725979</v>
      </c>
      <c r="V14" s="203">
        <v>1394045.5</v>
      </c>
      <c r="W14" s="147">
        <v>170989</v>
      </c>
      <c r="X14" s="227">
        <f>V14/W14</f>
        <v>8.152837317020394</v>
      </c>
      <c r="Y14" s="30"/>
      <c r="Z14" s="30"/>
    </row>
    <row r="15" spans="1:26" s="32" customFormat="1" ht="18">
      <c r="A15" s="35">
        <v>9</v>
      </c>
      <c r="B15" s="68"/>
      <c r="C15" s="228" t="s">
        <v>100</v>
      </c>
      <c r="D15" s="99">
        <v>38961</v>
      </c>
      <c r="E15" s="105" t="s">
        <v>40</v>
      </c>
      <c r="F15" s="105" t="s">
        <v>47</v>
      </c>
      <c r="G15" s="106">
        <v>25</v>
      </c>
      <c r="H15" s="106">
        <v>25</v>
      </c>
      <c r="I15" s="106">
        <v>1</v>
      </c>
      <c r="J15" s="203">
        <v>14769.5</v>
      </c>
      <c r="K15" s="147">
        <v>1796</v>
      </c>
      <c r="L15" s="203">
        <v>26782</v>
      </c>
      <c r="M15" s="147">
        <v>2996</v>
      </c>
      <c r="N15" s="203">
        <v>32938</v>
      </c>
      <c r="O15" s="147">
        <v>3777</v>
      </c>
      <c r="P15" s="204">
        <f>+J15+L15+N15</f>
        <v>74489.5</v>
      </c>
      <c r="Q15" s="148">
        <f>+K15+M15+O15</f>
        <v>8569</v>
      </c>
      <c r="R15" s="145">
        <f>+Q15/H15</f>
        <v>342.76</v>
      </c>
      <c r="S15" s="209">
        <f>+P15/Q15</f>
        <v>8.69290465631929</v>
      </c>
      <c r="T15" s="203"/>
      <c r="U15" s="102">
        <f t="shared" si="0"/>
      </c>
      <c r="V15" s="203">
        <v>71489.5</v>
      </c>
      <c r="W15" s="147">
        <v>8569</v>
      </c>
      <c r="X15" s="227">
        <f>V15/W15</f>
        <v>8.342805461547439</v>
      </c>
      <c r="Y15" s="30"/>
      <c r="Z15" s="30"/>
    </row>
    <row r="16" spans="1:26" s="32" customFormat="1" ht="18.75" thickBot="1">
      <c r="A16" s="35">
        <v>10</v>
      </c>
      <c r="B16" s="86"/>
      <c r="C16" s="247" t="s">
        <v>88</v>
      </c>
      <c r="D16" s="111">
        <v>38954</v>
      </c>
      <c r="E16" s="109" t="s">
        <v>56</v>
      </c>
      <c r="F16" s="109" t="s">
        <v>89</v>
      </c>
      <c r="G16" s="112">
        <v>50</v>
      </c>
      <c r="H16" s="112">
        <v>50</v>
      </c>
      <c r="I16" s="112">
        <v>2</v>
      </c>
      <c r="J16" s="248">
        <v>10365</v>
      </c>
      <c r="K16" s="150">
        <v>1268</v>
      </c>
      <c r="L16" s="248">
        <v>18397.5</v>
      </c>
      <c r="M16" s="150">
        <v>2102</v>
      </c>
      <c r="N16" s="248">
        <v>20700</v>
      </c>
      <c r="O16" s="150">
        <v>2459</v>
      </c>
      <c r="P16" s="249">
        <f>SUM(J16+L16+N16)</f>
        <v>49462.5</v>
      </c>
      <c r="Q16" s="150">
        <f>SUM(K16+M16+O16)</f>
        <v>5829</v>
      </c>
      <c r="R16" s="150">
        <f>+Q16/H16</f>
        <v>116.58</v>
      </c>
      <c r="S16" s="250">
        <f>+P16/Q16</f>
        <v>8.485589294904786</v>
      </c>
      <c r="T16" s="248">
        <v>78605</v>
      </c>
      <c r="U16" s="119">
        <f t="shared" si="0"/>
        <v>-0.37074613574200116</v>
      </c>
      <c r="V16" s="251">
        <v>190209</v>
      </c>
      <c r="W16" s="151">
        <v>23017</v>
      </c>
      <c r="X16" s="252">
        <f>V16/W16</f>
        <v>8.263848459834035</v>
      </c>
      <c r="Y16" s="30"/>
      <c r="Z16" s="30"/>
    </row>
    <row r="17" spans="1:26" s="32" customFormat="1" ht="18">
      <c r="A17" s="35">
        <v>11</v>
      </c>
      <c r="B17" s="95"/>
      <c r="C17" s="238" t="s">
        <v>90</v>
      </c>
      <c r="D17" s="125">
        <v>38954</v>
      </c>
      <c r="E17" s="239" t="s">
        <v>7</v>
      </c>
      <c r="F17" s="124" t="s">
        <v>28</v>
      </c>
      <c r="G17" s="126">
        <v>44</v>
      </c>
      <c r="H17" s="126">
        <v>44</v>
      </c>
      <c r="I17" s="126">
        <v>2</v>
      </c>
      <c r="J17" s="240">
        <v>9595</v>
      </c>
      <c r="K17" s="241">
        <v>1155</v>
      </c>
      <c r="L17" s="240">
        <v>15155</v>
      </c>
      <c r="M17" s="241">
        <v>1737</v>
      </c>
      <c r="N17" s="240">
        <v>19022</v>
      </c>
      <c r="O17" s="241">
        <v>2218</v>
      </c>
      <c r="P17" s="242">
        <f>+J17+L17+N17</f>
        <v>43772</v>
      </c>
      <c r="Q17" s="243">
        <f>+K17+M17+O17</f>
        <v>5110</v>
      </c>
      <c r="R17" s="244">
        <f>IF(P17&lt;&gt;0,Q17/H17,"")</f>
        <v>116.13636363636364</v>
      </c>
      <c r="S17" s="245">
        <f>IF(P17&lt;&gt;0,P17/Q17,"")</f>
        <v>8.565949119373776</v>
      </c>
      <c r="T17" s="240">
        <v>71273</v>
      </c>
      <c r="U17" s="120">
        <f t="shared" si="0"/>
        <v>-0.38585439086330026</v>
      </c>
      <c r="V17" s="240">
        <v>189064</v>
      </c>
      <c r="W17" s="241">
        <v>22719</v>
      </c>
      <c r="X17" s="246">
        <f>V17/W17</f>
        <v>8.321845151635195</v>
      </c>
      <c r="Y17" s="30"/>
      <c r="Z17" s="30"/>
    </row>
    <row r="18" spans="1:26" s="32" customFormat="1" ht="18">
      <c r="A18" s="35">
        <v>12</v>
      </c>
      <c r="B18" s="68"/>
      <c r="C18" s="226" t="s">
        <v>60</v>
      </c>
      <c r="D18" s="99">
        <v>38912</v>
      </c>
      <c r="E18" s="98" t="s">
        <v>9</v>
      </c>
      <c r="F18" s="100" t="s">
        <v>27</v>
      </c>
      <c r="G18" s="101">
        <v>162</v>
      </c>
      <c r="H18" s="101">
        <v>140</v>
      </c>
      <c r="I18" s="101">
        <v>8</v>
      </c>
      <c r="J18" s="206">
        <v>8287</v>
      </c>
      <c r="K18" s="145">
        <v>1521</v>
      </c>
      <c r="L18" s="206">
        <v>12356</v>
      </c>
      <c r="M18" s="145">
        <v>2188</v>
      </c>
      <c r="N18" s="206">
        <v>16024</v>
      </c>
      <c r="O18" s="145">
        <v>2792</v>
      </c>
      <c r="P18" s="207">
        <f>+N18+L18+J18</f>
        <v>36667</v>
      </c>
      <c r="Q18" s="145">
        <f>+O18+M18+K18</f>
        <v>6501</v>
      </c>
      <c r="R18" s="145">
        <f>+Q18/H18</f>
        <v>46.43571428571428</v>
      </c>
      <c r="S18" s="209">
        <f>+P18/Q18</f>
        <v>5.6402091985848335</v>
      </c>
      <c r="T18" s="206">
        <v>67573</v>
      </c>
      <c r="U18" s="102">
        <f t="shared" si="0"/>
        <v>-0.45737202728900594</v>
      </c>
      <c r="V18" s="206">
        <v>7051402</v>
      </c>
      <c r="W18" s="145">
        <v>970654</v>
      </c>
      <c r="X18" s="225">
        <f>+V18/W18</f>
        <v>7.2645886175712455</v>
      </c>
      <c r="Y18" s="30"/>
      <c r="Z18" s="30"/>
    </row>
    <row r="19" spans="1:26" s="32" customFormat="1" ht="18">
      <c r="A19" s="35">
        <v>13</v>
      </c>
      <c r="B19" s="68"/>
      <c r="C19" s="226" t="s">
        <v>64</v>
      </c>
      <c r="D19" s="99">
        <v>38926</v>
      </c>
      <c r="E19" s="98" t="s">
        <v>9</v>
      </c>
      <c r="F19" s="100" t="s">
        <v>29</v>
      </c>
      <c r="G19" s="101">
        <v>84</v>
      </c>
      <c r="H19" s="101">
        <v>57</v>
      </c>
      <c r="I19" s="101">
        <v>6</v>
      </c>
      <c r="J19" s="206">
        <v>7870</v>
      </c>
      <c r="K19" s="145">
        <v>1411</v>
      </c>
      <c r="L19" s="206">
        <v>10715</v>
      </c>
      <c r="M19" s="145">
        <v>1859</v>
      </c>
      <c r="N19" s="206">
        <v>16496</v>
      </c>
      <c r="O19" s="145">
        <v>2825</v>
      </c>
      <c r="P19" s="207">
        <f>+N19+L19+J19</f>
        <v>35081</v>
      </c>
      <c r="Q19" s="145">
        <f>+O19+M19+K19</f>
        <v>6095</v>
      </c>
      <c r="R19" s="145">
        <f>+Q19/H19</f>
        <v>106.9298245614035</v>
      </c>
      <c r="S19" s="209">
        <f>+P19/Q19</f>
        <v>5.755701394585726</v>
      </c>
      <c r="T19" s="206">
        <v>60779</v>
      </c>
      <c r="U19" s="102">
        <f t="shared" si="0"/>
        <v>-0.4228105102091183</v>
      </c>
      <c r="V19" s="206">
        <v>1521438</v>
      </c>
      <c r="W19" s="145">
        <v>215606</v>
      </c>
      <c r="X19" s="225">
        <f>+V19/W19</f>
        <v>7.056566143799338</v>
      </c>
      <c r="Y19" s="30"/>
      <c r="Z19" s="30"/>
    </row>
    <row r="20" spans="1:26" s="32" customFormat="1" ht="18">
      <c r="A20" s="35">
        <v>14</v>
      </c>
      <c r="B20" s="68"/>
      <c r="C20" s="223" t="s">
        <v>44</v>
      </c>
      <c r="D20" s="103" t="s">
        <v>57</v>
      </c>
      <c r="E20" s="100" t="s">
        <v>56</v>
      </c>
      <c r="F20" s="100" t="s">
        <v>36</v>
      </c>
      <c r="G20" s="104">
        <v>72</v>
      </c>
      <c r="H20" s="104">
        <v>2</v>
      </c>
      <c r="I20" s="104">
        <v>42</v>
      </c>
      <c r="J20" s="206">
        <v>7035</v>
      </c>
      <c r="K20" s="145">
        <v>1759</v>
      </c>
      <c r="L20" s="206">
        <v>8800</v>
      </c>
      <c r="M20" s="145">
        <v>2200</v>
      </c>
      <c r="N20" s="206">
        <v>12960</v>
      </c>
      <c r="O20" s="145">
        <v>3240</v>
      </c>
      <c r="P20" s="207">
        <f>J20+L20+N20</f>
        <v>28795</v>
      </c>
      <c r="Q20" s="145">
        <f>K20+M20+O20</f>
        <v>7199</v>
      </c>
      <c r="R20" s="145">
        <f>+Q20/H20</f>
        <v>3599.5</v>
      </c>
      <c r="S20" s="209">
        <f>+P20/Q20</f>
        <v>3.999861091818308</v>
      </c>
      <c r="T20" s="206">
        <v>80543</v>
      </c>
      <c r="U20" s="102">
        <f t="shared" si="0"/>
        <v>-0.6424891051984655</v>
      </c>
      <c r="V20" s="206">
        <v>25390132</v>
      </c>
      <c r="W20" s="145">
        <v>3820636</v>
      </c>
      <c r="X20" s="224">
        <f>V20/W20</f>
        <v>6.6455249858924015</v>
      </c>
      <c r="Y20" s="30"/>
      <c r="Z20" s="30"/>
    </row>
    <row r="21" spans="1:26" s="32" customFormat="1" ht="18">
      <c r="A21" s="35">
        <v>15</v>
      </c>
      <c r="B21" s="68"/>
      <c r="C21" s="226" t="s">
        <v>63</v>
      </c>
      <c r="D21" s="99">
        <v>38933</v>
      </c>
      <c r="E21" s="98" t="s">
        <v>9</v>
      </c>
      <c r="F21" s="100" t="s">
        <v>27</v>
      </c>
      <c r="G21" s="101">
        <v>103</v>
      </c>
      <c r="H21" s="101">
        <v>57</v>
      </c>
      <c r="I21" s="101">
        <v>5</v>
      </c>
      <c r="J21" s="206">
        <v>7138</v>
      </c>
      <c r="K21" s="145">
        <v>1595</v>
      </c>
      <c r="L21" s="206">
        <v>8639</v>
      </c>
      <c r="M21" s="145">
        <v>1713</v>
      </c>
      <c r="N21" s="206">
        <v>10467</v>
      </c>
      <c r="O21" s="145">
        <v>2031</v>
      </c>
      <c r="P21" s="207">
        <f>+N21+L21+J21</f>
        <v>26244</v>
      </c>
      <c r="Q21" s="145">
        <f>+O21+M21+K21</f>
        <v>5339</v>
      </c>
      <c r="R21" s="145">
        <f>+Q21/H21</f>
        <v>93.66666666666667</v>
      </c>
      <c r="S21" s="209">
        <f>+P21/Q21</f>
        <v>4.915527252294437</v>
      </c>
      <c r="T21" s="206">
        <v>62535</v>
      </c>
      <c r="U21" s="102">
        <f t="shared" si="0"/>
        <v>-0.5803310146318061</v>
      </c>
      <c r="V21" s="206">
        <v>1125736</v>
      </c>
      <c r="W21" s="145">
        <v>161490</v>
      </c>
      <c r="X21" s="225">
        <f>+V21/W21</f>
        <v>6.97093318471732</v>
      </c>
      <c r="Y21" s="30"/>
      <c r="Z21" s="30"/>
    </row>
    <row r="22" spans="1:26" s="32" customFormat="1" ht="18">
      <c r="A22" s="35">
        <v>16</v>
      </c>
      <c r="B22" s="68"/>
      <c r="C22" s="226" t="s">
        <v>69</v>
      </c>
      <c r="D22" s="99">
        <v>38940</v>
      </c>
      <c r="E22" s="98" t="s">
        <v>9</v>
      </c>
      <c r="F22" s="100" t="s">
        <v>29</v>
      </c>
      <c r="G22" s="101">
        <v>80</v>
      </c>
      <c r="H22" s="101">
        <v>51</v>
      </c>
      <c r="I22" s="101">
        <v>4</v>
      </c>
      <c r="J22" s="206">
        <v>4912</v>
      </c>
      <c r="K22" s="145">
        <v>830</v>
      </c>
      <c r="L22" s="206">
        <v>8280</v>
      </c>
      <c r="M22" s="145">
        <v>1326</v>
      </c>
      <c r="N22" s="206">
        <v>9296</v>
      </c>
      <c r="O22" s="145">
        <v>1503</v>
      </c>
      <c r="P22" s="207">
        <f>+N22+L22+J22</f>
        <v>22488</v>
      </c>
      <c r="Q22" s="145">
        <f>+O22+M22+K22</f>
        <v>3659</v>
      </c>
      <c r="R22" s="145">
        <f>+Q22/H22</f>
        <v>71.74509803921569</v>
      </c>
      <c r="S22" s="209">
        <f>+P22/Q22</f>
        <v>6.145941514074884</v>
      </c>
      <c r="T22" s="206">
        <v>83420</v>
      </c>
      <c r="U22" s="102">
        <f t="shared" si="0"/>
        <v>-0.7304243586669863</v>
      </c>
      <c r="V22" s="206">
        <v>753590</v>
      </c>
      <c r="W22" s="145">
        <v>87123</v>
      </c>
      <c r="X22" s="225">
        <f>+V22/W22</f>
        <v>8.649725101293573</v>
      </c>
      <c r="Y22" s="30"/>
      <c r="Z22" s="30"/>
    </row>
    <row r="23" spans="1:25" s="32" customFormat="1" ht="18">
      <c r="A23" s="35">
        <v>17</v>
      </c>
      <c r="B23" s="68"/>
      <c r="C23" s="228" t="s">
        <v>91</v>
      </c>
      <c r="D23" s="99">
        <v>38947</v>
      </c>
      <c r="E23" s="105" t="s">
        <v>75</v>
      </c>
      <c r="F23" s="105" t="s">
        <v>101</v>
      </c>
      <c r="G23" s="106">
        <v>22</v>
      </c>
      <c r="H23" s="106">
        <v>22</v>
      </c>
      <c r="I23" s="106">
        <v>3</v>
      </c>
      <c r="J23" s="203">
        <v>3512</v>
      </c>
      <c r="K23" s="147">
        <v>546</v>
      </c>
      <c r="L23" s="203">
        <v>6809</v>
      </c>
      <c r="M23" s="147">
        <v>1036</v>
      </c>
      <c r="N23" s="203">
        <v>7720</v>
      </c>
      <c r="O23" s="147">
        <v>1211</v>
      </c>
      <c r="P23" s="204">
        <f>+J23+L23+N23</f>
        <v>18041</v>
      </c>
      <c r="Q23" s="148">
        <f>+K23+M23+O23</f>
        <v>2793</v>
      </c>
      <c r="R23" s="145">
        <f>+Q23/H23</f>
        <v>126.95454545454545</v>
      </c>
      <c r="S23" s="209">
        <f>+P23/Q23</f>
        <v>6.459362692445399</v>
      </c>
      <c r="T23" s="203">
        <v>27860</v>
      </c>
      <c r="U23" s="102">
        <f t="shared" si="0"/>
        <v>-0.35244077530509693</v>
      </c>
      <c r="V23" s="203">
        <v>145434</v>
      </c>
      <c r="W23" s="147">
        <v>17895</v>
      </c>
      <c r="X23" s="227">
        <f>V23/W23</f>
        <v>8.127074601844091</v>
      </c>
      <c r="Y23" s="30"/>
    </row>
    <row r="24" spans="1:25" s="32" customFormat="1" ht="18">
      <c r="A24" s="35">
        <v>18</v>
      </c>
      <c r="B24" s="68"/>
      <c r="C24" s="223" t="s">
        <v>70</v>
      </c>
      <c r="D24" s="103">
        <v>38940</v>
      </c>
      <c r="E24" s="100" t="s">
        <v>33</v>
      </c>
      <c r="F24" s="100" t="s">
        <v>33</v>
      </c>
      <c r="G24" s="104">
        <v>40</v>
      </c>
      <c r="H24" s="104">
        <v>30</v>
      </c>
      <c r="I24" s="104">
        <v>4</v>
      </c>
      <c r="J24" s="206">
        <v>3602</v>
      </c>
      <c r="K24" s="145">
        <v>592</v>
      </c>
      <c r="L24" s="206">
        <v>5490</v>
      </c>
      <c r="M24" s="145">
        <v>913</v>
      </c>
      <c r="N24" s="206">
        <v>6608</v>
      </c>
      <c r="O24" s="145">
        <v>1096</v>
      </c>
      <c r="P24" s="207">
        <f>J24+L24+N24</f>
        <v>15700</v>
      </c>
      <c r="Q24" s="145">
        <f>K24+M24+O24</f>
        <v>2601</v>
      </c>
      <c r="R24" s="145">
        <f>+Q24/H24</f>
        <v>86.7</v>
      </c>
      <c r="S24" s="209">
        <f>+P24/Q24</f>
        <v>6.036139946174548</v>
      </c>
      <c r="T24" s="206">
        <v>22613.5</v>
      </c>
      <c r="U24" s="102">
        <f t="shared" si="0"/>
        <v>-0.30572445662988923</v>
      </c>
      <c r="V24" s="206">
        <v>253379.5</v>
      </c>
      <c r="W24" s="145">
        <v>33864</v>
      </c>
      <c r="X24" s="224">
        <f>V24/W24</f>
        <v>7.482267304512166</v>
      </c>
      <c r="Y24" s="30"/>
    </row>
    <row r="25" spans="1:25" s="32" customFormat="1" ht="18">
      <c r="A25" s="35">
        <v>19</v>
      </c>
      <c r="B25" s="68"/>
      <c r="C25" s="228" t="s">
        <v>51</v>
      </c>
      <c r="D25" s="99">
        <v>38709</v>
      </c>
      <c r="E25" s="105" t="s">
        <v>41</v>
      </c>
      <c r="F25" s="105" t="s">
        <v>52</v>
      </c>
      <c r="G25" s="106">
        <v>233</v>
      </c>
      <c r="H25" s="106">
        <v>2</v>
      </c>
      <c r="I25" s="106">
        <v>34</v>
      </c>
      <c r="J25" s="203">
        <v>3525</v>
      </c>
      <c r="K25" s="147">
        <v>775</v>
      </c>
      <c r="L25" s="203">
        <v>3525</v>
      </c>
      <c r="M25" s="147">
        <v>775</v>
      </c>
      <c r="N25" s="203">
        <v>3525</v>
      </c>
      <c r="O25" s="147">
        <v>775</v>
      </c>
      <c r="P25" s="204">
        <f>+J25+L25+N25</f>
        <v>10575</v>
      </c>
      <c r="Q25" s="148">
        <f>+K25+M25+O25</f>
        <v>2325</v>
      </c>
      <c r="R25" s="145">
        <f>+Q25/H25</f>
        <v>1162.5</v>
      </c>
      <c r="S25" s="209">
        <f>+P25/Q25</f>
        <v>4.548387096774194</v>
      </c>
      <c r="T25" s="203">
        <v>10130</v>
      </c>
      <c r="U25" s="102">
        <f t="shared" si="0"/>
        <v>0.043928923988154</v>
      </c>
      <c r="V25" s="203">
        <v>17163548.02</v>
      </c>
      <c r="W25" s="147">
        <v>2612887.6666666665</v>
      </c>
      <c r="X25" s="227">
        <f>V25/W25</f>
        <v>6.568804407078095</v>
      </c>
      <c r="Y25" s="30"/>
    </row>
    <row r="26" spans="1:25" s="32" customFormat="1" ht="18">
      <c r="A26" s="35">
        <v>20</v>
      </c>
      <c r="B26" s="68"/>
      <c r="C26" s="226" t="s">
        <v>66</v>
      </c>
      <c r="D26" s="99">
        <v>38933</v>
      </c>
      <c r="E26" s="98" t="s">
        <v>48</v>
      </c>
      <c r="F26" s="98" t="s">
        <v>49</v>
      </c>
      <c r="G26" s="101">
        <v>47</v>
      </c>
      <c r="H26" s="101">
        <v>25</v>
      </c>
      <c r="I26" s="101">
        <v>5</v>
      </c>
      <c r="J26" s="203">
        <v>2297</v>
      </c>
      <c r="K26" s="147">
        <v>447</v>
      </c>
      <c r="L26" s="203">
        <v>3119</v>
      </c>
      <c r="M26" s="147">
        <v>626</v>
      </c>
      <c r="N26" s="203">
        <v>4772</v>
      </c>
      <c r="O26" s="147">
        <v>930</v>
      </c>
      <c r="P26" s="204">
        <f>J26+L26+N26</f>
        <v>10188</v>
      </c>
      <c r="Q26" s="148">
        <f>K26+M26+O26</f>
        <v>2003</v>
      </c>
      <c r="R26" s="149">
        <f>IF(P26&lt;&gt;0,Q26/H26,"")</f>
        <v>80.12</v>
      </c>
      <c r="S26" s="205">
        <f>IF(P26&lt;&gt;0,P26/Q26,"")</f>
        <v>5.086370444333499</v>
      </c>
      <c r="T26" s="203">
        <v>16190.5</v>
      </c>
      <c r="U26" s="102">
        <f t="shared" si="0"/>
        <v>-0.37074210184985024</v>
      </c>
      <c r="V26" s="210">
        <f>152478+98850+41976.55+30958.5+10188</f>
        <v>334451.05</v>
      </c>
      <c r="W26" s="146">
        <f>19117+12766+5988+5647+2003</f>
        <v>45521</v>
      </c>
      <c r="X26" s="227">
        <f>IF(V26&lt;&gt;0,V26/W26,"")</f>
        <v>7.347181520616858</v>
      </c>
      <c r="Y26" s="30"/>
    </row>
    <row r="27" spans="1:25" s="32" customFormat="1" ht="18">
      <c r="A27" s="35">
        <v>21</v>
      </c>
      <c r="B27" s="68"/>
      <c r="C27" s="226" t="s">
        <v>71</v>
      </c>
      <c r="D27" s="99">
        <v>38940</v>
      </c>
      <c r="E27" s="202" t="s">
        <v>7</v>
      </c>
      <c r="F27" s="98" t="s">
        <v>67</v>
      </c>
      <c r="G27" s="101">
        <v>31</v>
      </c>
      <c r="H27" s="101">
        <v>20</v>
      </c>
      <c r="I27" s="101">
        <v>4</v>
      </c>
      <c r="J27" s="203">
        <v>2172.5</v>
      </c>
      <c r="K27" s="147">
        <v>452</v>
      </c>
      <c r="L27" s="203">
        <v>2853.5</v>
      </c>
      <c r="M27" s="147">
        <v>633</v>
      </c>
      <c r="N27" s="203">
        <v>4556</v>
      </c>
      <c r="O27" s="147">
        <v>893</v>
      </c>
      <c r="P27" s="204">
        <f>+J27+L27+N27</f>
        <v>9582</v>
      </c>
      <c r="Q27" s="148">
        <f>+K27+M27+O27</f>
        <v>1978</v>
      </c>
      <c r="R27" s="149">
        <f>IF(P27&lt;&gt;0,Q27/H27,"")</f>
        <v>98.9</v>
      </c>
      <c r="S27" s="205">
        <f>IF(P27&lt;&gt;0,P27/Q27,"")</f>
        <v>4.844287158746209</v>
      </c>
      <c r="T27" s="203">
        <v>5932</v>
      </c>
      <c r="U27" s="102">
        <f t="shared" si="0"/>
        <v>0.6153068105192178</v>
      </c>
      <c r="V27" s="203">
        <v>187965.5</v>
      </c>
      <c r="W27" s="147">
        <v>25107</v>
      </c>
      <c r="X27" s="227">
        <f>V27/W27</f>
        <v>7.486577448520333</v>
      </c>
      <c r="Y27" s="30"/>
    </row>
    <row r="28" spans="1:25" s="32" customFormat="1" ht="18">
      <c r="A28" s="35">
        <v>22</v>
      </c>
      <c r="B28" s="68"/>
      <c r="C28" s="226" t="s">
        <v>65</v>
      </c>
      <c r="D28" s="99">
        <v>38933</v>
      </c>
      <c r="E28" s="202" t="s">
        <v>7</v>
      </c>
      <c r="F28" s="98" t="s">
        <v>28</v>
      </c>
      <c r="G28" s="101">
        <v>47</v>
      </c>
      <c r="H28" s="101">
        <v>34</v>
      </c>
      <c r="I28" s="101">
        <v>5</v>
      </c>
      <c r="J28" s="203">
        <v>2010</v>
      </c>
      <c r="K28" s="147">
        <v>375</v>
      </c>
      <c r="L28" s="203">
        <v>3703.5</v>
      </c>
      <c r="M28" s="147">
        <v>664</v>
      </c>
      <c r="N28" s="203">
        <v>3633</v>
      </c>
      <c r="O28" s="147">
        <v>651</v>
      </c>
      <c r="P28" s="204">
        <f>+J28+L28+N28</f>
        <v>9346.5</v>
      </c>
      <c r="Q28" s="148">
        <f>+K28+M28+O28</f>
        <v>1690</v>
      </c>
      <c r="R28" s="149">
        <f>IF(P28&lt;&gt;0,Q28/H28,"")</f>
        <v>49.705882352941174</v>
      </c>
      <c r="S28" s="205">
        <f>IF(P28&lt;&gt;0,P28/Q28,"")</f>
        <v>5.530473372781065</v>
      </c>
      <c r="T28" s="203">
        <v>4667.5</v>
      </c>
      <c r="U28" s="102">
        <f t="shared" si="0"/>
        <v>1.0024638457418318</v>
      </c>
      <c r="V28" s="203">
        <v>330581</v>
      </c>
      <c r="W28" s="147">
        <v>43652</v>
      </c>
      <c r="X28" s="227">
        <f>V28/W28</f>
        <v>7.573100888848162</v>
      </c>
      <c r="Y28" s="30"/>
    </row>
    <row r="29" spans="1:25" s="32" customFormat="1" ht="18">
      <c r="A29" s="35">
        <v>23</v>
      </c>
      <c r="B29" s="68"/>
      <c r="C29" s="223" t="s">
        <v>102</v>
      </c>
      <c r="D29" s="103">
        <v>38961</v>
      </c>
      <c r="E29" s="100" t="s">
        <v>56</v>
      </c>
      <c r="F29" s="100" t="s">
        <v>36</v>
      </c>
      <c r="G29" s="104">
        <v>10</v>
      </c>
      <c r="H29" s="104">
        <v>10</v>
      </c>
      <c r="I29" s="104">
        <v>1</v>
      </c>
      <c r="J29" s="206">
        <v>1407</v>
      </c>
      <c r="K29" s="145">
        <v>145</v>
      </c>
      <c r="L29" s="206">
        <v>4688</v>
      </c>
      <c r="M29" s="145">
        <v>469</v>
      </c>
      <c r="N29" s="206">
        <v>3027.5</v>
      </c>
      <c r="O29" s="145">
        <v>319</v>
      </c>
      <c r="P29" s="207">
        <f>SUM(J29+L29+N29)</f>
        <v>9122.5</v>
      </c>
      <c r="Q29" s="145">
        <f>SUM(K29+M29+O29)</f>
        <v>933</v>
      </c>
      <c r="R29" s="145">
        <f>+Q29/H29</f>
        <v>93.3</v>
      </c>
      <c r="S29" s="209">
        <f>+P29/Q29</f>
        <v>9.777599142550912</v>
      </c>
      <c r="T29" s="206"/>
      <c r="U29" s="102">
        <f t="shared" si="0"/>
      </c>
      <c r="V29" s="208">
        <v>9122.5</v>
      </c>
      <c r="W29" s="146">
        <v>933</v>
      </c>
      <c r="X29" s="224">
        <f>V29/W29</f>
        <v>9.777599142550912</v>
      </c>
      <c r="Y29" s="30"/>
    </row>
    <row r="30" spans="1:24" s="33" customFormat="1" ht="18">
      <c r="A30" s="35">
        <v>24</v>
      </c>
      <c r="B30" s="68"/>
      <c r="C30" s="229" t="s">
        <v>92</v>
      </c>
      <c r="D30" s="103">
        <v>38954</v>
      </c>
      <c r="E30" s="105" t="s">
        <v>40</v>
      </c>
      <c r="F30" s="117" t="s">
        <v>47</v>
      </c>
      <c r="G30" s="118">
        <v>14</v>
      </c>
      <c r="H30" s="118">
        <v>14</v>
      </c>
      <c r="I30" s="118">
        <v>2</v>
      </c>
      <c r="J30" s="206">
        <v>1129</v>
      </c>
      <c r="K30" s="145">
        <v>126</v>
      </c>
      <c r="L30" s="206">
        <v>3429.5</v>
      </c>
      <c r="M30" s="145">
        <v>304</v>
      </c>
      <c r="N30" s="206">
        <v>2786</v>
      </c>
      <c r="O30" s="145">
        <v>266</v>
      </c>
      <c r="P30" s="207">
        <f>SUM(J30+L30+N30)</f>
        <v>7344.5</v>
      </c>
      <c r="Q30" s="145">
        <f>SUM(K30+M30+O30)</f>
        <v>696</v>
      </c>
      <c r="R30" s="145">
        <f>+Q30/H30</f>
        <v>49.714285714285715</v>
      </c>
      <c r="S30" s="209">
        <f>+P30/Q30</f>
        <v>10.552442528735632</v>
      </c>
      <c r="T30" s="206">
        <v>15147.5</v>
      </c>
      <c r="U30" s="102">
        <f t="shared" si="0"/>
        <v>-0.515134510645321</v>
      </c>
      <c r="V30" s="206">
        <v>34928</v>
      </c>
      <c r="W30" s="145">
        <v>3509</v>
      </c>
      <c r="X30" s="224">
        <f>V30/W30</f>
        <v>9.953833000854944</v>
      </c>
    </row>
    <row r="31" spans="1:24" s="33" customFormat="1" ht="18">
      <c r="A31" s="35">
        <v>25</v>
      </c>
      <c r="B31" s="68"/>
      <c r="C31" s="226" t="s">
        <v>55</v>
      </c>
      <c r="D31" s="99">
        <v>38919</v>
      </c>
      <c r="E31" s="202" t="s">
        <v>7</v>
      </c>
      <c r="F31" s="98" t="s">
        <v>8</v>
      </c>
      <c r="G31" s="101">
        <v>149</v>
      </c>
      <c r="H31" s="101">
        <v>20</v>
      </c>
      <c r="I31" s="101">
        <v>7</v>
      </c>
      <c r="J31" s="203">
        <v>3129</v>
      </c>
      <c r="K31" s="147">
        <v>638</v>
      </c>
      <c r="L31" s="203">
        <v>1676.5</v>
      </c>
      <c r="M31" s="147">
        <v>343</v>
      </c>
      <c r="N31" s="203">
        <v>1988</v>
      </c>
      <c r="O31" s="147">
        <v>398</v>
      </c>
      <c r="P31" s="204">
        <f>+J31+L31+N31</f>
        <v>6793.5</v>
      </c>
      <c r="Q31" s="148">
        <f>+K31+M31+O31</f>
        <v>1379</v>
      </c>
      <c r="R31" s="149">
        <f>IF(P31&lt;&gt;0,Q31/H31,"")</f>
        <v>68.95</v>
      </c>
      <c r="S31" s="205">
        <f>IF(P31&lt;&gt;0,P31/Q31,"")</f>
        <v>4.926395939086294</v>
      </c>
      <c r="T31" s="203">
        <v>12813</v>
      </c>
      <c r="U31" s="102">
        <f>IF(T31&lt;&gt;0,-(T31-P31)/T31,"")</f>
        <v>-0.4697963006321704</v>
      </c>
      <c r="V31" s="203">
        <v>1797428.5</v>
      </c>
      <c r="W31" s="147">
        <v>244144</v>
      </c>
      <c r="X31" s="227">
        <f>V31/W31</f>
        <v>7.362165361426044</v>
      </c>
    </row>
    <row r="32" spans="1:24" s="33" customFormat="1" ht="18">
      <c r="A32" s="35">
        <v>26</v>
      </c>
      <c r="B32" s="68"/>
      <c r="C32" s="223" t="s">
        <v>76</v>
      </c>
      <c r="D32" s="103">
        <v>38947</v>
      </c>
      <c r="E32" s="100" t="s">
        <v>10</v>
      </c>
      <c r="F32" s="100" t="s">
        <v>77</v>
      </c>
      <c r="G32" s="104">
        <v>10</v>
      </c>
      <c r="H32" s="104">
        <v>10</v>
      </c>
      <c r="I32" s="104">
        <v>3</v>
      </c>
      <c r="J32" s="206">
        <v>623</v>
      </c>
      <c r="K32" s="145">
        <v>108</v>
      </c>
      <c r="L32" s="206">
        <v>1587</v>
      </c>
      <c r="M32" s="145">
        <v>213</v>
      </c>
      <c r="N32" s="206">
        <v>1464</v>
      </c>
      <c r="O32" s="145">
        <v>196</v>
      </c>
      <c r="P32" s="207">
        <f>N32+L32+J32</f>
        <v>3674</v>
      </c>
      <c r="Q32" s="145">
        <f>O32+M32+K32</f>
        <v>517</v>
      </c>
      <c r="R32" s="145">
        <f>+Q32/H32</f>
        <v>51.7</v>
      </c>
      <c r="S32" s="209">
        <f>+P32/Q32</f>
        <v>7.1063829787234045</v>
      </c>
      <c r="T32" s="206">
        <v>6036</v>
      </c>
      <c r="U32" s="102">
        <f aca="true" t="shared" si="1" ref="U32:U52">IF(T32&lt;&gt;0,-(T32-P32)/T32,"")</f>
        <v>-0.39131875414181577</v>
      </c>
      <c r="V32" s="206">
        <v>38040</v>
      </c>
      <c r="W32" s="145">
        <v>4796</v>
      </c>
      <c r="X32" s="225">
        <f>+V32/W32</f>
        <v>7.931609674728941</v>
      </c>
    </row>
    <row r="33" spans="1:24" s="33" customFormat="1" ht="18">
      <c r="A33" s="35">
        <v>27</v>
      </c>
      <c r="B33" s="68"/>
      <c r="C33" s="223" t="s">
        <v>58</v>
      </c>
      <c r="D33" s="103">
        <v>38919</v>
      </c>
      <c r="E33" s="100" t="s">
        <v>56</v>
      </c>
      <c r="F33" s="100" t="s">
        <v>59</v>
      </c>
      <c r="G33" s="104">
        <v>10</v>
      </c>
      <c r="H33" s="104">
        <v>10</v>
      </c>
      <c r="I33" s="104">
        <v>7</v>
      </c>
      <c r="J33" s="206">
        <v>631</v>
      </c>
      <c r="K33" s="145">
        <v>129</v>
      </c>
      <c r="L33" s="206">
        <v>971</v>
      </c>
      <c r="M33" s="145">
        <v>199</v>
      </c>
      <c r="N33" s="206">
        <v>902</v>
      </c>
      <c r="O33" s="145">
        <v>186</v>
      </c>
      <c r="P33" s="207">
        <f>J33+L33+N33</f>
        <v>2504</v>
      </c>
      <c r="Q33" s="145">
        <f>K33+M33+O33</f>
        <v>514</v>
      </c>
      <c r="R33" s="149">
        <f>IF(P33&lt;&gt;0,Q33/H33,"")</f>
        <v>51.4</v>
      </c>
      <c r="S33" s="205">
        <f>IF(P33&lt;&gt;0,P33/Q33,"")</f>
        <v>4.871595330739299</v>
      </c>
      <c r="T33" s="206">
        <v>2175</v>
      </c>
      <c r="U33" s="102">
        <f t="shared" si="1"/>
        <v>0.15126436781609195</v>
      </c>
      <c r="V33" s="208">
        <v>49377.5</v>
      </c>
      <c r="W33" s="146">
        <v>6998</v>
      </c>
      <c r="X33" s="224">
        <f>V33/W33</f>
        <v>7.055944555587311</v>
      </c>
    </row>
    <row r="34" spans="1:25" s="32" customFormat="1" ht="18">
      <c r="A34" s="35">
        <v>28</v>
      </c>
      <c r="B34" s="68"/>
      <c r="C34" s="228" t="s">
        <v>80</v>
      </c>
      <c r="D34" s="99">
        <v>38751</v>
      </c>
      <c r="E34" s="105" t="s">
        <v>41</v>
      </c>
      <c r="F34" s="117" t="s">
        <v>81</v>
      </c>
      <c r="G34" s="106">
        <v>277</v>
      </c>
      <c r="H34" s="106">
        <v>1</v>
      </c>
      <c r="I34" s="106">
        <v>26</v>
      </c>
      <c r="J34" s="206">
        <v>600</v>
      </c>
      <c r="K34" s="145">
        <v>200</v>
      </c>
      <c r="L34" s="206">
        <v>600</v>
      </c>
      <c r="M34" s="145">
        <v>200</v>
      </c>
      <c r="N34" s="206">
        <v>600</v>
      </c>
      <c r="O34" s="145">
        <v>200</v>
      </c>
      <c r="P34" s="207">
        <f>+N34+L34+J34</f>
        <v>1800</v>
      </c>
      <c r="Q34" s="145">
        <f>+O34+M34+K34</f>
        <v>600</v>
      </c>
      <c r="R34" s="145">
        <f>+Q34/H34</f>
        <v>600</v>
      </c>
      <c r="S34" s="209">
        <f>+P34/Q34</f>
        <v>3</v>
      </c>
      <c r="T34" s="206">
        <v>1150</v>
      </c>
      <c r="U34" s="102">
        <f t="shared" si="1"/>
        <v>0.5652173913043478</v>
      </c>
      <c r="V34" s="206">
        <v>27432535</v>
      </c>
      <c r="W34" s="145">
        <v>4255781.333333334</v>
      </c>
      <c r="X34" s="225">
        <f>+V34/W34</f>
        <v>6.445945609360881</v>
      </c>
      <c r="Y34" s="30"/>
    </row>
    <row r="35" spans="1:25" s="32" customFormat="1" ht="18">
      <c r="A35" s="35">
        <v>29</v>
      </c>
      <c r="B35" s="68"/>
      <c r="C35" s="226" t="s">
        <v>103</v>
      </c>
      <c r="D35" s="99">
        <v>38576</v>
      </c>
      <c r="E35" s="202" t="s">
        <v>7</v>
      </c>
      <c r="F35" s="98" t="s">
        <v>8</v>
      </c>
      <c r="G35" s="101">
        <v>79</v>
      </c>
      <c r="H35" s="101">
        <v>1</v>
      </c>
      <c r="I35" s="101">
        <v>29</v>
      </c>
      <c r="J35" s="203">
        <v>1782</v>
      </c>
      <c r="K35" s="147">
        <v>594</v>
      </c>
      <c r="L35" s="203">
        <v>0</v>
      </c>
      <c r="M35" s="147">
        <v>0</v>
      </c>
      <c r="N35" s="203">
        <v>0</v>
      </c>
      <c r="O35" s="147">
        <v>0</v>
      </c>
      <c r="P35" s="204">
        <f>+J35+L35+N35</f>
        <v>1782</v>
      </c>
      <c r="Q35" s="148">
        <f>+K35+M35+O35</f>
        <v>594</v>
      </c>
      <c r="R35" s="149">
        <f>IF(P35&lt;&gt;0,Q35/H35,"")</f>
        <v>594</v>
      </c>
      <c r="S35" s="205">
        <f>IF(P35&lt;&gt;0,P35/Q35,"")</f>
        <v>3</v>
      </c>
      <c r="T35" s="203"/>
      <c r="U35" s="102">
        <f t="shared" si="1"/>
      </c>
      <c r="V35" s="203">
        <v>1212123.75</v>
      </c>
      <c r="W35" s="147">
        <v>173457</v>
      </c>
      <c r="X35" s="227">
        <f>V35/W35</f>
        <v>6.988035939742991</v>
      </c>
      <c r="Y35" s="30"/>
    </row>
    <row r="36" spans="1:25" s="32" customFormat="1" ht="18">
      <c r="A36" s="35">
        <v>30</v>
      </c>
      <c r="B36" s="68"/>
      <c r="C36" s="229" t="s">
        <v>72</v>
      </c>
      <c r="D36" s="103">
        <v>38940</v>
      </c>
      <c r="E36" s="105" t="s">
        <v>40</v>
      </c>
      <c r="F36" s="117" t="s">
        <v>47</v>
      </c>
      <c r="G36" s="118">
        <v>8</v>
      </c>
      <c r="H36" s="118">
        <v>8</v>
      </c>
      <c r="I36" s="118">
        <v>4</v>
      </c>
      <c r="J36" s="206">
        <v>460.5</v>
      </c>
      <c r="K36" s="145">
        <v>92</v>
      </c>
      <c r="L36" s="206">
        <v>576</v>
      </c>
      <c r="M36" s="145">
        <v>80</v>
      </c>
      <c r="N36" s="206">
        <v>715</v>
      </c>
      <c r="O36" s="145">
        <v>101</v>
      </c>
      <c r="P36" s="207">
        <f>SUM(J36+L36+N36)</f>
        <v>1751.5</v>
      </c>
      <c r="Q36" s="145">
        <f>SUM(K36+M36+O36)</f>
        <v>273</v>
      </c>
      <c r="R36" s="145">
        <f>+Q36/H36</f>
        <v>34.125</v>
      </c>
      <c r="S36" s="209">
        <f>+P36/Q36</f>
        <v>6.415750915750916</v>
      </c>
      <c r="T36" s="206">
        <v>2459.5</v>
      </c>
      <c r="U36" s="102">
        <f t="shared" si="1"/>
        <v>-0.28786338686724944</v>
      </c>
      <c r="V36" s="206">
        <v>38613.5</v>
      </c>
      <c r="W36" s="145">
        <v>4780</v>
      </c>
      <c r="X36" s="224">
        <f>V36/W36</f>
        <v>8.078138075313808</v>
      </c>
      <c r="Y36" s="30"/>
    </row>
    <row r="37" spans="1:25" s="32" customFormat="1" ht="18">
      <c r="A37" s="35">
        <v>31</v>
      </c>
      <c r="B37" s="68"/>
      <c r="C37" s="229" t="s">
        <v>46</v>
      </c>
      <c r="D37" s="103">
        <v>38898</v>
      </c>
      <c r="E37" s="105" t="s">
        <v>40</v>
      </c>
      <c r="F37" s="117" t="s">
        <v>47</v>
      </c>
      <c r="G37" s="118">
        <v>7</v>
      </c>
      <c r="H37" s="118">
        <v>4</v>
      </c>
      <c r="I37" s="118">
        <v>10</v>
      </c>
      <c r="J37" s="206">
        <v>472</v>
      </c>
      <c r="K37" s="145">
        <v>60</v>
      </c>
      <c r="L37" s="206">
        <v>481.5</v>
      </c>
      <c r="M37" s="145">
        <v>64</v>
      </c>
      <c r="N37" s="206">
        <v>635</v>
      </c>
      <c r="O37" s="145">
        <v>84</v>
      </c>
      <c r="P37" s="207">
        <f>SUM(J37+L37+N37)</f>
        <v>1588.5</v>
      </c>
      <c r="Q37" s="145">
        <f>SUM(K37+M37+O37)</f>
        <v>208</v>
      </c>
      <c r="R37" s="145">
        <f>+Q37/H37</f>
        <v>52</v>
      </c>
      <c r="S37" s="209">
        <f>+P37/Q37</f>
        <v>7.637019230769231</v>
      </c>
      <c r="T37" s="206">
        <v>379</v>
      </c>
      <c r="U37" s="102">
        <f t="shared" si="1"/>
        <v>3.191292875989446</v>
      </c>
      <c r="V37" s="206">
        <v>116527.5</v>
      </c>
      <c r="W37" s="145">
        <v>15999</v>
      </c>
      <c r="X37" s="224">
        <f>V37/W37</f>
        <v>7.28342396399775</v>
      </c>
      <c r="Y37" s="30"/>
    </row>
    <row r="38" spans="1:25" s="32" customFormat="1" ht="18">
      <c r="A38" s="35">
        <v>32</v>
      </c>
      <c r="B38" s="68"/>
      <c r="C38" s="228" t="s">
        <v>78</v>
      </c>
      <c r="D38" s="99">
        <v>38947</v>
      </c>
      <c r="E38" s="105" t="s">
        <v>40</v>
      </c>
      <c r="F38" s="105" t="s">
        <v>79</v>
      </c>
      <c r="G38" s="106">
        <v>7</v>
      </c>
      <c r="H38" s="106">
        <v>7</v>
      </c>
      <c r="I38" s="106">
        <v>3</v>
      </c>
      <c r="J38" s="203">
        <v>248</v>
      </c>
      <c r="K38" s="147">
        <v>47</v>
      </c>
      <c r="L38" s="203">
        <v>507.5</v>
      </c>
      <c r="M38" s="147">
        <v>73</v>
      </c>
      <c r="N38" s="203">
        <v>445</v>
      </c>
      <c r="O38" s="147">
        <v>66</v>
      </c>
      <c r="P38" s="204">
        <f>+J38+L38+N38</f>
        <v>1200.5</v>
      </c>
      <c r="Q38" s="148">
        <f>+K38+M38+O38</f>
        <v>186</v>
      </c>
      <c r="R38" s="145">
        <f>+Q38/H38</f>
        <v>26.571428571428573</v>
      </c>
      <c r="S38" s="209">
        <v>0</v>
      </c>
      <c r="T38" s="203">
        <v>1948.5</v>
      </c>
      <c r="U38" s="102">
        <f t="shared" si="1"/>
        <v>-0.38388503977418525</v>
      </c>
      <c r="V38" s="203">
        <v>19508</v>
      </c>
      <c r="W38" s="147">
        <v>2349</v>
      </c>
      <c r="X38" s="227">
        <f>V38/W38</f>
        <v>8.304810557684121</v>
      </c>
      <c r="Y38" s="30"/>
    </row>
    <row r="39" spans="1:25" s="32" customFormat="1" ht="18">
      <c r="A39" s="35">
        <v>33</v>
      </c>
      <c r="B39" s="68"/>
      <c r="C39" s="228" t="s">
        <v>104</v>
      </c>
      <c r="D39" s="99">
        <v>38793</v>
      </c>
      <c r="E39" s="105" t="s">
        <v>41</v>
      </c>
      <c r="F39" s="105" t="s">
        <v>105</v>
      </c>
      <c r="G39" s="106">
        <v>33</v>
      </c>
      <c r="H39" s="106">
        <v>1</v>
      </c>
      <c r="I39" s="106">
        <v>20</v>
      </c>
      <c r="J39" s="203">
        <v>350</v>
      </c>
      <c r="K39" s="147">
        <v>117</v>
      </c>
      <c r="L39" s="203">
        <v>390</v>
      </c>
      <c r="M39" s="147">
        <v>130</v>
      </c>
      <c r="N39" s="203">
        <v>390</v>
      </c>
      <c r="O39" s="147">
        <v>130</v>
      </c>
      <c r="P39" s="204">
        <f>+J39+L39+N39</f>
        <v>1130</v>
      </c>
      <c r="Q39" s="148">
        <f>+K39+M39+O39</f>
        <v>377</v>
      </c>
      <c r="R39" s="145">
        <f>+Q39/H39</f>
        <v>377</v>
      </c>
      <c r="S39" s="209">
        <f>+P39/Q39</f>
        <v>2.9973474801061006</v>
      </c>
      <c r="T39" s="203">
        <v>91</v>
      </c>
      <c r="U39" s="102">
        <f t="shared" si="1"/>
        <v>11.417582417582418</v>
      </c>
      <c r="V39" s="203">
        <v>165698.5</v>
      </c>
      <c r="W39" s="147">
        <v>33851.333333333336</v>
      </c>
      <c r="X39" s="227">
        <f>V39/W39</f>
        <v>4.894888433739685</v>
      </c>
      <c r="Y39" s="30"/>
    </row>
    <row r="40" spans="1:25" s="32" customFormat="1" ht="18">
      <c r="A40" s="35">
        <v>34</v>
      </c>
      <c r="B40" s="68"/>
      <c r="C40" s="229" t="s">
        <v>83</v>
      </c>
      <c r="D40" s="103">
        <v>38765</v>
      </c>
      <c r="E40" s="117" t="s">
        <v>41</v>
      </c>
      <c r="F40" s="117" t="s">
        <v>84</v>
      </c>
      <c r="G40" s="118">
        <v>164</v>
      </c>
      <c r="H40" s="118">
        <v>1</v>
      </c>
      <c r="I40" s="118">
        <v>24</v>
      </c>
      <c r="J40" s="206">
        <v>300</v>
      </c>
      <c r="K40" s="145">
        <v>100</v>
      </c>
      <c r="L40" s="206">
        <v>300</v>
      </c>
      <c r="M40" s="145">
        <v>100</v>
      </c>
      <c r="N40" s="206">
        <v>300</v>
      </c>
      <c r="O40" s="145">
        <v>100</v>
      </c>
      <c r="P40" s="207">
        <f>SUM(J40+L40+N40)</f>
        <v>900</v>
      </c>
      <c r="Q40" s="145">
        <f>SUM(K40+M40+O40)</f>
        <v>300</v>
      </c>
      <c r="R40" s="145">
        <f>+Q40/H40</f>
        <v>300</v>
      </c>
      <c r="S40" s="209">
        <f>+P40/Q40</f>
        <v>3</v>
      </c>
      <c r="T40" s="206">
        <v>2300</v>
      </c>
      <c r="U40" s="102">
        <f t="shared" si="1"/>
        <v>-0.6086956521739131</v>
      </c>
      <c r="V40" s="206">
        <v>4231713.5</v>
      </c>
      <c r="W40" s="145">
        <v>649134.6666666666</v>
      </c>
      <c r="X40" s="224">
        <f>V40/W40</f>
        <v>6.519007098681116</v>
      </c>
      <c r="Y40" s="30"/>
    </row>
    <row r="41" spans="1:25" s="32" customFormat="1" ht="18">
      <c r="A41" s="35">
        <v>35</v>
      </c>
      <c r="B41" s="68"/>
      <c r="C41" s="223" t="s">
        <v>43</v>
      </c>
      <c r="D41" s="103">
        <v>38821</v>
      </c>
      <c r="E41" s="100" t="s">
        <v>56</v>
      </c>
      <c r="F41" s="100" t="s">
        <v>26</v>
      </c>
      <c r="G41" s="104">
        <v>118</v>
      </c>
      <c r="H41" s="104">
        <v>7</v>
      </c>
      <c r="I41" s="104">
        <v>21</v>
      </c>
      <c r="J41" s="206">
        <v>123</v>
      </c>
      <c r="K41" s="145">
        <v>21</v>
      </c>
      <c r="L41" s="206">
        <v>321</v>
      </c>
      <c r="M41" s="145">
        <v>57</v>
      </c>
      <c r="N41" s="206">
        <v>338</v>
      </c>
      <c r="O41" s="145">
        <v>59</v>
      </c>
      <c r="P41" s="207">
        <f>SUM(J41+L41+N41)</f>
        <v>782</v>
      </c>
      <c r="Q41" s="145">
        <f>SUM(K41+M41+O41)</f>
        <v>137</v>
      </c>
      <c r="R41" s="149">
        <f>IF(P41&lt;&gt;0,Q41/H41,"")</f>
        <v>19.571428571428573</v>
      </c>
      <c r="S41" s="205">
        <f>IF(P41&lt;&gt;0,P41/Q41,"")</f>
        <v>5.708029197080292</v>
      </c>
      <c r="T41" s="206">
        <v>12868</v>
      </c>
      <c r="U41" s="102">
        <f t="shared" si="1"/>
        <v>-0.9392290954305254</v>
      </c>
      <c r="V41" s="206">
        <v>6192201.5</v>
      </c>
      <c r="W41" s="145">
        <v>942318</v>
      </c>
      <c r="X41" s="224">
        <f>V41/W41</f>
        <v>6.571243996188123</v>
      </c>
      <c r="Y41" s="30"/>
    </row>
    <row r="42" spans="1:24" s="32" customFormat="1" ht="18">
      <c r="A42" s="35">
        <v>36</v>
      </c>
      <c r="B42" s="68"/>
      <c r="C42" s="223" t="s">
        <v>53</v>
      </c>
      <c r="D42" s="103">
        <v>38912</v>
      </c>
      <c r="E42" s="100" t="s">
        <v>56</v>
      </c>
      <c r="F42" s="100" t="s">
        <v>26</v>
      </c>
      <c r="G42" s="104">
        <v>15</v>
      </c>
      <c r="H42" s="104">
        <v>5</v>
      </c>
      <c r="I42" s="104">
        <v>8</v>
      </c>
      <c r="J42" s="206">
        <v>89.5</v>
      </c>
      <c r="K42" s="145">
        <v>18</v>
      </c>
      <c r="L42" s="206">
        <v>366.5</v>
      </c>
      <c r="M42" s="145">
        <v>60</v>
      </c>
      <c r="N42" s="206">
        <v>301</v>
      </c>
      <c r="O42" s="145">
        <v>47</v>
      </c>
      <c r="P42" s="207">
        <f>J42+L42+N42</f>
        <v>757</v>
      </c>
      <c r="Q42" s="145">
        <f>K42+M42+O42</f>
        <v>125</v>
      </c>
      <c r="R42" s="145">
        <f>+Q42/H42</f>
        <v>25</v>
      </c>
      <c r="S42" s="209">
        <f>+P42/Q42</f>
        <v>6.056</v>
      </c>
      <c r="T42" s="206">
        <v>1996</v>
      </c>
      <c r="U42" s="102">
        <f t="shared" si="1"/>
        <v>-0.6207414829659319</v>
      </c>
      <c r="V42" s="206">
        <v>124322</v>
      </c>
      <c r="W42" s="145">
        <v>16210</v>
      </c>
      <c r="X42" s="224">
        <f>V42/W42</f>
        <v>7.669463294262801</v>
      </c>
    </row>
    <row r="43" spans="1:26" s="32" customFormat="1" ht="18">
      <c r="A43" s="35">
        <v>37</v>
      </c>
      <c r="B43" s="68"/>
      <c r="C43" s="226" t="s">
        <v>45</v>
      </c>
      <c r="D43" s="99">
        <v>38891</v>
      </c>
      <c r="E43" s="202" t="s">
        <v>7</v>
      </c>
      <c r="F43" s="98" t="s">
        <v>8</v>
      </c>
      <c r="G43" s="101">
        <v>134</v>
      </c>
      <c r="H43" s="101">
        <v>3</v>
      </c>
      <c r="I43" s="101">
        <v>11</v>
      </c>
      <c r="J43" s="203">
        <v>198</v>
      </c>
      <c r="K43" s="147">
        <v>33</v>
      </c>
      <c r="L43" s="203">
        <v>195</v>
      </c>
      <c r="M43" s="147">
        <v>28</v>
      </c>
      <c r="N43" s="203">
        <v>296</v>
      </c>
      <c r="O43" s="147">
        <v>42</v>
      </c>
      <c r="P43" s="204">
        <f>+J43+L43+N43</f>
        <v>689</v>
      </c>
      <c r="Q43" s="148">
        <f>+K43+M43+O43</f>
        <v>103</v>
      </c>
      <c r="R43" s="149">
        <f>IF(P43&lt;&gt;0,Q43/H43,"")</f>
        <v>34.333333333333336</v>
      </c>
      <c r="S43" s="205">
        <f>IF(P43&lt;&gt;0,P43/Q43,"")</f>
        <v>6.689320388349515</v>
      </c>
      <c r="T43" s="203">
        <v>747</v>
      </c>
      <c r="U43" s="102">
        <f t="shared" si="1"/>
        <v>-0.07764390896921017</v>
      </c>
      <c r="V43" s="203">
        <v>1854596.5</v>
      </c>
      <c r="W43" s="147">
        <v>255478</v>
      </c>
      <c r="X43" s="227">
        <f>V43/W43</f>
        <v>7.259319784873845</v>
      </c>
      <c r="Z43" s="30"/>
    </row>
    <row r="44" spans="1:26" s="31" customFormat="1" ht="18">
      <c r="A44" s="35">
        <v>38</v>
      </c>
      <c r="B44" s="68"/>
      <c r="C44" s="226" t="s">
        <v>106</v>
      </c>
      <c r="D44" s="99">
        <v>38891</v>
      </c>
      <c r="E44" s="98" t="s">
        <v>48</v>
      </c>
      <c r="F44" s="98" t="s">
        <v>107</v>
      </c>
      <c r="G44" s="101">
        <v>55</v>
      </c>
      <c r="H44" s="101">
        <v>3</v>
      </c>
      <c r="I44" s="101">
        <v>10</v>
      </c>
      <c r="J44" s="203">
        <v>138</v>
      </c>
      <c r="K44" s="147">
        <v>27</v>
      </c>
      <c r="L44" s="203">
        <v>198</v>
      </c>
      <c r="M44" s="147">
        <v>39</v>
      </c>
      <c r="N44" s="203">
        <v>349</v>
      </c>
      <c r="O44" s="147">
        <v>68</v>
      </c>
      <c r="P44" s="204">
        <f>+J44+L44+N44</f>
        <v>685</v>
      </c>
      <c r="Q44" s="148">
        <f>+K44+M44+O44</f>
        <v>134</v>
      </c>
      <c r="R44" s="149">
        <f>IF(P44&lt;&gt;0,Q44/H44,"")</f>
        <v>44.666666666666664</v>
      </c>
      <c r="S44" s="205">
        <f>IF(P44&lt;&gt;0,P44/Q44,"")</f>
        <v>5.111940298507463</v>
      </c>
      <c r="T44" s="203">
        <v>364</v>
      </c>
      <c r="U44" s="102">
        <f t="shared" si="1"/>
        <v>0.8818681318681318</v>
      </c>
      <c r="V44" s="210">
        <f>132860+1704+876+794.5+685</f>
        <v>136919.5</v>
      </c>
      <c r="W44" s="146">
        <f>18395+266+168+121+134</f>
        <v>19084</v>
      </c>
      <c r="X44" s="227">
        <f>IF(V44&lt;&gt;0,V44/W44,"")</f>
        <v>7.1745703206874865</v>
      </c>
      <c r="Z44" s="30"/>
    </row>
    <row r="45" spans="1:24" s="31" customFormat="1" ht="18">
      <c r="A45" s="35">
        <v>39</v>
      </c>
      <c r="B45" s="69"/>
      <c r="C45" s="226" t="s">
        <v>39</v>
      </c>
      <c r="D45" s="99">
        <v>38856</v>
      </c>
      <c r="E45" s="202" t="s">
        <v>7</v>
      </c>
      <c r="F45" s="98" t="s">
        <v>28</v>
      </c>
      <c r="G45" s="101">
        <v>195</v>
      </c>
      <c r="H45" s="101">
        <v>4</v>
      </c>
      <c r="I45" s="101">
        <v>16</v>
      </c>
      <c r="J45" s="203">
        <v>44</v>
      </c>
      <c r="K45" s="147">
        <v>14</v>
      </c>
      <c r="L45" s="203">
        <v>207</v>
      </c>
      <c r="M45" s="147">
        <v>31</v>
      </c>
      <c r="N45" s="203">
        <v>217</v>
      </c>
      <c r="O45" s="147">
        <v>36</v>
      </c>
      <c r="P45" s="204">
        <f>+J45+L45+N45</f>
        <v>468</v>
      </c>
      <c r="Q45" s="148">
        <f>+K45+M45+O45</f>
        <v>81</v>
      </c>
      <c r="R45" s="149">
        <f>IF(P45&lt;&gt;0,Q45/H45,"")</f>
        <v>20.25</v>
      </c>
      <c r="S45" s="205">
        <f>IF(P45&lt;&gt;0,P45/Q45,"")</f>
        <v>5.777777777777778</v>
      </c>
      <c r="T45" s="203">
        <v>458</v>
      </c>
      <c r="U45" s="102">
        <f t="shared" si="1"/>
        <v>0.021834061135371178</v>
      </c>
      <c r="V45" s="203">
        <v>7439975.5</v>
      </c>
      <c r="W45" s="147">
        <v>1022880</v>
      </c>
      <c r="X45" s="227">
        <f>V45/W45</f>
        <v>7.273556526669795</v>
      </c>
    </row>
    <row r="46" spans="1:24" s="31" customFormat="1" ht="18">
      <c r="A46" s="35">
        <v>40</v>
      </c>
      <c r="B46" s="68"/>
      <c r="C46" s="228" t="s">
        <v>54</v>
      </c>
      <c r="D46" s="99">
        <v>38912</v>
      </c>
      <c r="E46" s="105" t="s">
        <v>40</v>
      </c>
      <c r="F46" s="105" t="s">
        <v>47</v>
      </c>
      <c r="G46" s="106">
        <v>11</v>
      </c>
      <c r="H46" s="106">
        <v>5</v>
      </c>
      <c r="I46" s="106">
        <v>8</v>
      </c>
      <c r="J46" s="203">
        <v>33</v>
      </c>
      <c r="K46" s="147">
        <v>8</v>
      </c>
      <c r="L46" s="203">
        <v>76</v>
      </c>
      <c r="M46" s="147">
        <v>18</v>
      </c>
      <c r="N46" s="203">
        <v>83</v>
      </c>
      <c r="O46" s="147">
        <v>19</v>
      </c>
      <c r="P46" s="204">
        <f>+J46+L46+N46</f>
        <v>192</v>
      </c>
      <c r="Q46" s="148">
        <f>+K46+M46+O46</f>
        <v>45</v>
      </c>
      <c r="R46" s="145">
        <f>+Q46/H46</f>
        <v>9</v>
      </c>
      <c r="S46" s="209">
        <f>+P46/Q46</f>
        <v>4.266666666666667</v>
      </c>
      <c r="T46" s="203">
        <v>542</v>
      </c>
      <c r="U46" s="102">
        <f t="shared" si="1"/>
        <v>-0.6457564575645757</v>
      </c>
      <c r="V46" s="203">
        <v>63473</v>
      </c>
      <c r="W46" s="147">
        <v>8228</v>
      </c>
      <c r="X46" s="227">
        <f>V46/W46</f>
        <v>7.714268351968887</v>
      </c>
    </row>
    <row r="47" spans="1:24" s="31" customFormat="1" ht="18">
      <c r="A47" s="35">
        <v>41</v>
      </c>
      <c r="B47" s="68"/>
      <c r="C47" s="226" t="s">
        <v>61</v>
      </c>
      <c r="D47" s="99">
        <v>38926</v>
      </c>
      <c r="E47" s="202" t="s">
        <v>7</v>
      </c>
      <c r="F47" s="98" t="s">
        <v>25</v>
      </c>
      <c r="G47" s="101">
        <v>40</v>
      </c>
      <c r="H47" s="101">
        <v>2</v>
      </c>
      <c r="I47" s="101">
        <v>6</v>
      </c>
      <c r="J47" s="203">
        <v>35</v>
      </c>
      <c r="K47" s="147">
        <v>5</v>
      </c>
      <c r="L47" s="203">
        <v>20</v>
      </c>
      <c r="M47" s="147">
        <v>2</v>
      </c>
      <c r="N47" s="203">
        <v>125</v>
      </c>
      <c r="O47" s="147">
        <v>25</v>
      </c>
      <c r="P47" s="204">
        <f>+J47+L47+N47</f>
        <v>180</v>
      </c>
      <c r="Q47" s="148">
        <f>+K47+M47+O47</f>
        <v>32</v>
      </c>
      <c r="R47" s="149">
        <f>IF(P47&lt;&gt;0,Q47/H47,"")</f>
        <v>16</v>
      </c>
      <c r="S47" s="205">
        <f>IF(P47&lt;&gt;0,P47/Q47,"")</f>
        <v>5.625</v>
      </c>
      <c r="T47" s="203">
        <v>822</v>
      </c>
      <c r="U47" s="102">
        <f t="shared" si="1"/>
        <v>-0.781021897810219</v>
      </c>
      <c r="V47" s="203">
        <v>142608</v>
      </c>
      <c r="W47" s="147">
        <v>18733</v>
      </c>
      <c r="X47" s="227">
        <f>V47/W47</f>
        <v>7.6126621470132925</v>
      </c>
    </row>
    <row r="48" spans="1:24" s="31" customFormat="1" ht="18">
      <c r="A48" s="35">
        <v>42</v>
      </c>
      <c r="B48" s="68"/>
      <c r="C48" s="230" t="s">
        <v>82</v>
      </c>
      <c r="D48" s="103">
        <v>38835</v>
      </c>
      <c r="E48" s="100" t="s">
        <v>56</v>
      </c>
      <c r="F48" s="100" t="s">
        <v>36</v>
      </c>
      <c r="G48" s="104">
        <v>65</v>
      </c>
      <c r="H48" s="104">
        <v>1</v>
      </c>
      <c r="I48" s="122">
        <v>18</v>
      </c>
      <c r="J48" s="206">
        <v>66</v>
      </c>
      <c r="K48" s="145">
        <v>32</v>
      </c>
      <c r="L48" s="206">
        <v>37</v>
      </c>
      <c r="M48" s="145">
        <v>17</v>
      </c>
      <c r="N48" s="206">
        <v>51</v>
      </c>
      <c r="O48" s="145">
        <v>24</v>
      </c>
      <c r="P48" s="207">
        <f>SUM(J48+L48+N48)</f>
        <v>154</v>
      </c>
      <c r="Q48" s="145">
        <f>SUM(K48+M48+O48)</f>
        <v>73</v>
      </c>
      <c r="R48" s="149">
        <f>IF(P48&lt;&gt;0,Q48/H48,"")</f>
        <v>73</v>
      </c>
      <c r="S48" s="205">
        <f>IF(P48&lt;&gt;0,P48/Q48,"")</f>
        <v>2.1095890410958904</v>
      </c>
      <c r="T48" s="206">
        <v>277</v>
      </c>
      <c r="U48" s="102">
        <f t="shared" si="1"/>
        <v>-0.44404332129963897</v>
      </c>
      <c r="V48" s="206">
        <v>955679</v>
      </c>
      <c r="W48" s="146">
        <v>141414</v>
      </c>
      <c r="X48" s="224">
        <f>V48/W48</f>
        <v>6.758022543736829</v>
      </c>
    </row>
    <row r="49" spans="1:24" s="31" customFormat="1" ht="18">
      <c r="A49" s="35">
        <v>43</v>
      </c>
      <c r="B49" s="68"/>
      <c r="C49" s="228" t="s">
        <v>93</v>
      </c>
      <c r="D49" s="99">
        <v>38926</v>
      </c>
      <c r="E49" s="105" t="s">
        <v>40</v>
      </c>
      <c r="F49" s="105" t="s">
        <v>47</v>
      </c>
      <c r="G49" s="106">
        <v>20</v>
      </c>
      <c r="H49" s="106">
        <v>2</v>
      </c>
      <c r="I49" s="106">
        <v>6</v>
      </c>
      <c r="J49" s="203">
        <v>48</v>
      </c>
      <c r="K49" s="147">
        <v>8</v>
      </c>
      <c r="L49" s="203">
        <v>69</v>
      </c>
      <c r="M49" s="147">
        <v>11</v>
      </c>
      <c r="N49" s="203">
        <v>0</v>
      </c>
      <c r="O49" s="147">
        <v>0</v>
      </c>
      <c r="P49" s="204">
        <f>+J49+L49+N49</f>
        <v>117</v>
      </c>
      <c r="Q49" s="148">
        <f>+K49+M49+O49</f>
        <v>19</v>
      </c>
      <c r="R49" s="145">
        <f>+Q49/H49</f>
        <v>9.5</v>
      </c>
      <c r="S49" s="209">
        <f>+P49/Q49</f>
        <v>6.157894736842105</v>
      </c>
      <c r="T49" s="203">
        <v>839</v>
      </c>
      <c r="U49" s="102">
        <f t="shared" si="1"/>
        <v>-0.8605482717520858</v>
      </c>
      <c r="V49" s="203">
        <v>47269</v>
      </c>
      <c r="W49" s="147">
        <v>6016</v>
      </c>
      <c r="X49" s="227">
        <f>V49/W49</f>
        <v>7.8572140957446805</v>
      </c>
    </row>
    <row r="50" spans="1:24" s="31" customFormat="1" ht="18">
      <c r="A50" s="35">
        <v>44</v>
      </c>
      <c r="B50" s="68"/>
      <c r="C50" s="226" t="s">
        <v>24</v>
      </c>
      <c r="D50" s="99">
        <v>38814</v>
      </c>
      <c r="E50" s="202" t="s">
        <v>7</v>
      </c>
      <c r="F50" s="98" t="s">
        <v>25</v>
      </c>
      <c r="G50" s="101">
        <v>124</v>
      </c>
      <c r="H50" s="101">
        <v>1</v>
      </c>
      <c r="I50" s="101">
        <v>22</v>
      </c>
      <c r="J50" s="203">
        <v>15</v>
      </c>
      <c r="K50" s="147">
        <v>3</v>
      </c>
      <c r="L50" s="203">
        <v>41</v>
      </c>
      <c r="M50" s="147">
        <v>8</v>
      </c>
      <c r="N50" s="203">
        <v>42</v>
      </c>
      <c r="O50" s="147">
        <v>8</v>
      </c>
      <c r="P50" s="204">
        <f>+J50+L50+N50</f>
        <v>98</v>
      </c>
      <c r="Q50" s="148">
        <f>+K50+M50+O50</f>
        <v>19</v>
      </c>
      <c r="R50" s="149">
        <f>IF(P50&lt;&gt;0,Q50/H50,"")</f>
        <v>19</v>
      </c>
      <c r="S50" s="205">
        <f>IF(P50&lt;&gt;0,P50/Q50,"")</f>
        <v>5.157894736842105</v>
      </c>
      <c r="T50" s="203">
        <v>95</v>
      </c>
      <c r="U50" s="102">
        <f t="shared" si="1"/>
        <v>0.031578947368421054</v>
      </c>
      <c r="V50" s="203">
        <v>1057075.5</v>
      </c>
      <c r="W50" s="147">
        <v>172923</v>
      </c>
      <c r="X50" s="227">
        <f>V50/W50</f>
        <v>6.1129838136049</v>
      </c>
    </row>
    <row r="51" spans="1:24" s="31" customFormat="1" ht="18">
      <c r="A51" s="35">
        <v>45</v>
      </c>
      <c r="B51" s="68"/>
      <c r="C51" s="223" t="s">
        <v>68</v>
      </c>
      <c r="D51" s="103">
        <v>38828</v>
      </c>
      <c r="E51" s="100" t="s">
        <v>56</v>
      </c>
      <c r="F51" s="100" t="s">
        <v>33</v>
      </c>
      <c r="G51" s="104">
        <v>43</v>
      </c>
      <c r="H51" s="104">
        <v>1</v>
      </c>
      <c r="I51" s="104">
        <v>20</v>
      </c>
      <c r="J51" s="206">
        <v>25</v>
      </c>
      <c r="K51" s="145">
        <v>5</v>
      </c>
      <c r="L51" s="206">
        <v>20</v>
      </c>
      <c r="M51" s="145">
        <v>4</v>
      </c>
      <c r="N51" s="206">
        <v>45</v>
      </c>
      <c r="O51" s="145">
        <v>9</v>
      </c>
      <c r="P51" s="207">
        <f>SUM(J51+L51+N51)</f>
        <v>90</v>
      </c>
      <c r="Q51" s="145">
        <f>SUM(K51+M51+O51)</f>
        <v>18</v>
      </c>
      <c r="R51" s="145">
        <f>+Q51/H51</f>
        <v>18</v>
      </c>
      <c r="S51" s="209">
        <f>+P51/Q51</f>
        <v>5</v>
      </c>
      <c r="T51" s="206">
        <v>45</v>
      </c>
      <c r="U51" s="102">
        <f t="shared" si="1"/>
        <v>1</v>
      </c>
      <c r="V51" s="206">
        <v>629782</v>
      </c>
      <c r="W51" s="145">
        <v>99000</v>
      </c>
      <c r="X51" s="224">
        <f>V51/W51</f>
        <v>6.361434343434343</v>
      </c>
    </row>
    <row r="52" spans="1:24" s="31" customFormat="1" ht="18.75" thickBot="1">
      <c r="A52" s="35">
        <v>46</v>
      </c>
      <c r="B52" s="68"/>
      <c r="C52" s="231" t="s">
        <v>50</v>
      </c>
      <c r="D52" s="108">
        <v>38905</v>
      </c>
      <c r="E52" s="232" t="s">
        <v>7</v>
      </c>
      <c r="F52" s="107" t="s">
        <v>30</v>
      </c>
      <c r="G52" s="110">
        <v>41</v>
      </c>
      <c r="H52" s="110">
        <v>1</v>
      </c>
      <c r="I52" s="110">
        <v>9</v>
      </c>
      <c r="J52" s="233">
        <v>20</v>
      </c>
      <c r="K52" s="153">
        <v>2</v>
      </c>
      <c r="L52" s="233">
        <v>34</v>
      </c>
      <c r="M52" s="153">
        <v>4</v>
      </c>
      <c r="N52" s="233">
        <v>0</v>
      </c>
      <c r="O52" s="153">
        <v>0</v>
      </c>
      <c r="P52" s="234">
        <f>+J52+L52+N52</f>
        <v>54</v>
      </c>
      <c r="Q52" s="154">
        <f>+K52+M52+O52</f>
        <v>6</v>
      </c>
      <c r="R52" s="235">
        <f>IF(P52&lt;&gt;0,Q52/H52,"")</f>
        <v>6</v>
      </c>
      <c r="S52" s="236">
        <f>IF(P52&lt;&gt;0,P52/Q52,"")</f>
        <v>9</v>
      </c>
      <c r="T52" s="233">
        <v>560</v>
      </c>
      <c r="U52" s="119">
        <f t="shared" si="1"/>
        <v>-0.9035714285714286</v>
      </c>
      <c r="V52" s="233">
        <v>278557</v>
      </c>
      <c r="W52" s="153">
        <v>33541</v>
      </c>
      <c r="X52" s="237">
        <f>V52/W52</f>
        <v>8.304970036671536</v>
      </c>
    </row>
    <row r="53" spans="1:29" s="8" customFormat="1" ht="19.5" thickBot="1">
      <c r="A53" s="70"/>
      <c r="B53" s="82"/>
      <c r="C53" s="83"/>
      <c r="D53" s="84"/>
      <c r="E53" s="84"/>
      <c r="F53" s="85"/>
      <c r="G53" s="80"/>
      <c r="H53" s="71"/>
      <c r="I53" s="71"/>
      <c r="J53" s="72"/>
      <c r="K53" s="73"/>
      <c r="L53" s="72"/>
      <c r="M53" s="73"/>
      <c r="N53" s="72"/>
      <c r="O53" s="73"/>
      <c r="P53" s="74"/>
      <c r="Q53" s="75"/>
      <c r="R53" s="76"/>
      <c r="S53" s="77"/>
      <c r="T53" s="72"/>
      <c r="U53" s="78"/>
      <c r="V53" s="77"/>
      <c r="W53" s="73"/>
      <c r="X53" s="79"/>
      <c r="Y53" s="7"/>
      <c r="Z53" s="6"/>
      <c r="AA53" s="6"/>
      <c r="AB53" s="6"/>
      <c r="AC53" s="6"/>
    </row>
    <row r="54" spans="1:29" s="14" customFormat="1" ht="15.75" thickBot="1">
      <c r="A54" s="18"/>
      <c r="B54" s="176" t="s">
        <v>21</v>
      </c>
      <c r="C54" s="177"/>
      <c r="D54" s="177"/>
      <c r="E54" s="177"/>
      <c r="F54" s="177"/>
      <c r="G54" s="81"/>
      <c r="H54" s="20">
        <f>SUM(H7:H53)</f>
        <v>1210</v>
      </c>
      <c r="I54" s="19"/>
      <c r="J54" s="21"/>
      <c r="K54" s="22"/>
      <c r="L54" s="21"/>
      <c r="M54" s="22"/>
      <c r="N54" s="21"/>
      <c r="O54" s="22"/>
      <c r="P54" s="21">
        <f>SUM(P7:P53)</f>
        <v>1680190</v>
      </c>
      <c r="Q54" s="22">
        <f>SUM(Q7:Q53)</f>
        <v>218555</v>
      </c>
      <c r="R54" s="23">
        <f>P54/H54</f>
        <v>1388.5867768595042</v>
      </c>
      <c r="S54" s="24">
        <f>P54/Q54</f>
        <v>7.687721626135298</v>
      </c>
      <c r="T54" s="21"/>
      <c r="U54" s="25"/>
      <c r="V54" s="144"/>
      <c r="W54" s="141"/>
      <c r="X54" s="27"/>
      <c r="Y54" s="15"/>
      <c r="AC54" s="14" t="s">
        <v>22</v>
      </c>
    </row>
    <row r="55" spans="3:24" ht="18">
      <c r="C55" s="155" t="s">
        <v>85</v>
      </c>
      <c r="D55" s="155"/>
      <c r="E55" s="155"/>
      <c r="F55" s="155"/>
      <c r="G55" s="155"/>
      <c r="T55" s="178" t="s">
        <v>23</v>
      </c>
      <c r="U55" s="178"/>
      <c r="V55" s="178"/>
      <c r="W55" s="178"/>
      <c r="X55" s="178"/>
    </row>
    <row r="56" spans="3:24" ht="18">
      <c r="C56" s="152"/>
      <c r="D56" s="152"/>
      <c r="E56" s="152"/>
      <c r="F56" s="152"/>
      <c r="G56" s="152"/>
      <c r="T56" s="179"/>
      <c r="U56" s="179"/>
      <c r="V56" s="179"/>
      <c r="W56" s="179"/>
      <c r="X56" s="179"/>
    </row>
    <row r="57" spans="3:24" ht="18">
      <c r="C57" s="152"/>
      <c r="D57" s="152"/>
      <c r="E57" s="152"/>
      <c r="F57" s="152"/>
      <c r="G57" s="152"/>
      <c r="T57" s="179"/>
      <c r="U57" s="179"/>
      <c r="V57" s="179"/>
      <c r="W57" s="179"/>
      <c r="X57" s="179"/>
    </row>
    <row r="58" spans="20:24" ht="18">
      <c r="T58" s="113"/>
      <c r="U58" s="113"/>
      <c r="V58" s="138"/>
      <c r="W58" s="142"/>
      <c r="X58" s="113"/>
    </row>
    <row r="59" spans="1:24" ht="18">
      <c r="A59" s="173" t="s">
        <v>42</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row>
    <row r="60" spans="1:24" ht="18">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row>
    <row r="61" spans="1:24" ht="18">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row>
    <row r="62" spans="1:24" ht="18">
      <c r="A62" s="174"/>
      <c r="B62" s="174"/>
      <c r="C62" s="174"/>
      <c r="D62" s="174"/>
      <c r="E62" s="174"/>
      <c r="F62" s="174"/>
      <c r="G62" s="174"/>
      <c r="H62" s="174"/>
      <c r="I62" s="174"/>
      <c r="J62" s="174"/>
      <c r="K62" s="174"/>
      <c r="L62" s="174"/>
      <c r="M62" s="174"/>
      <c r="N62" s="174"/>
      <c r="O62" s="174"/>
      <c r="P62" s="174"/>
      <c r="Q62" s="174"/>
      <c r="R62" s="174"/>
      <c r="S62" s="174"/>
      <c r="T62" s="174"/>
      <c r="U62" s="174"/>
      <c r="V62" s="174"/>
      <c r="W62" s="174"/>
      <c r="X62" s="174"/>
    </row>
    <row r="63" spans="1:29" ht="4.5" customHeight="1">
      <c r="A63" s="174"/>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AC63" s="5" t="s">
        <v>22</v>
      </c>
    </row>
  </sheetData>
  <mergeCells count="21">
    <mergeCell ref="L5:M5"/>
    <mergeCell ref="P5:S5"/>
    <mergeCell ref="C55:G57"/>
    <mergeCell ref="A59:X63"/>
    <mergeCell ref="V5:X5"/>
    <mergeCell ref="B54:F54"/>
    <mergeCell ref="T55:X57"/>
    <mergeCell ref="C5:C6"/>
    <mergeCell ref="D5:D6"/>
    <mergeCell ref="E5:E6"/>
    <mergeCell ref="T5:U5"/>
    <mergeCell ref="G5:G6"/>
    <mergeCell ref="J5:K5"/>
    <mergeCell ref="H5:H6"/>
    <mergeCell ref="A1:X1"/>
    <mergeCell ref="A2:X2"/>
    <mergeCell ref="O3:X3"/>
    <mergeCell ref="A4:X4"/>
    <mergeCell ref="N5:O5"/>
    <mergeCell ref="F5:F6"/>
    <mergeCell ref="I5:I6"/>
  </mergeCells>
  <printOptions/>
  <pageMargins left="0.4" right="0.22" top="1" bottom="1" header="0.5" footer="0.5"/>
  <pageSetup horizontalDpi="300" verticalDpi="300" orientation="portrait" paperSize="9" scale="35" r:id="rId2"/>
  <ignoredErrors>
    <ignoredError sqref="P11:S45 R10:S10 P46:S51 X10:X45" formula="1"/>
    <ignoredError sqref="D20" twoDigitTextYear="1"/>
  </ignoredErrors>
  <drawing r:id="rId1"/>
</worksheet>
</file>

<file path=xl/worksheets/sheet2.xml><?xml version="1.0" encoding="utf-8"?>
<worksheet xmlns="http://schemas.openxmlformats.org/spreadsheetml/2006/main" xmlns:r="http://schemas.openxmlformats.org/officeDocument/2006/relationships">
  <dimension ref="A1:X28"/>
  <sheetViews>
    <sheetView zoomScale="70" zoomScaleNormal="70" workbookViewId="0" topLeftCell="A1">
      <selection activeCell="C3" sqref="C3"/>
    </sheetView>
  </sheetViews>
  <sheetFormatPr defaultColWidth="9.140625" defaultRowHeight="12.75"/>
  <cols>
    <col min="1" max="1" width="3.421875" style="16" bestFit="1" customWidth="1"/>
    <col min="2" max="2" width="1.7109375" style="9" customWidth="1"/>
    <col min="3" max="3" width="27.140625" style="5" bestFit="1" customWidth="1"/>
    <col min="4" max="4" width="8.7109375" style="5" hidden="1" customWidth="1"/>
    <col min="5" max="5" width="13.140625" style="5" bestFit="1" customWidth="1"/>
    <col min="6" max="6" width="15.00390625" style="10" hidden="1" customWidth="1"/>
    <col min="7" max="7" width="6.7109375" style="11" bestFit="1" customWidth="1"/>
    <col min="8" max="8" width="7.140625" style="11" hidden="1" customWidth="1"/>
    <col min="9" max="9" width="16.28125" style="11" hidden="1" customWidth="1"/>
    <col min="10" max="10" width="11.00390625" style="5" hidden="1" customWidth="1"/>
    <col min="11" max="11" width="8.28125" style="5" hidden="1" customWidth="1"/>
    <col min="12" max="12" width="12.00390625" style="5" hidden="1" customWidth="1"/>
    <col min="13" max="13" width="8.28125" style="5" hidden="1" customWidth="1"/>
    <col min="14" max="14" width="12.00390625" style="5" hidden="1" customWidth="1"/>
    <col min="15" max="15" width="8.28125" style="5" hidden="1" customWidth="1"/>
    <col min="16" max="16" width="13.8515625" style="13" bestFit="1" customWidth="1"/>
    <col min="17" max="17" width="8.7109375" style="5" bestFit="1" customWidth="1"/>
    <col min="18" max="18" width="8.28125" style="5" hidden="1" customWidth="1"/>
    <col min="19" max="19" width="6.7109375" style="5" hidden="1" customWidth="1"/>
    <col min="20" max="20" width="12.00390625" style="12" hidden="1" customWidth="1"/>
    <col min="21" max="21" width="7.421875" style="5" hidden="1" customWidth="1"/>
    <col min="22" max="22" width="14.8515625" style="12" bestFit="1" customWidth="1"/>
    <col min="23" max="23" width="11.00390625" style="5" bestFit="1" customWidth="1"/>
    <col min="24" max="24" width="6.7109375" style="5" bestFit="1" customWidth="1"/>
    <col min="25" max="16384" width="38.57421875" style="5" customWidth="1"/>
  </cols>
  <sheetData>
    <row r="1" spans="1:24" s="64" customFormat="1" ht="19.5">
      <c r="A1" s="183" t="s">
        <v>38</v>
      </c>
      <c r="B1" s="184"/>
      <c r="C1" s="184"/>
      <c r="D1" s="184"/>
      <c r="E1" s="184"/>
      <c r="F1" s="184"/>
      <c r="G1" s="184"/>
      <c r="H1" s="184"/>
      <c r="I1" s="184"/>
      <c r="J1" s="184"/>
      <c r="K1" s="184"/>
      <c r="L1" s="184"/>
      <c r="M1" s="184"/>
      <c r="N1" s="184"/>
      <c r="O1" s="184"/>
      <c r="P1" s="184"/>
      <c r="Q1" s="184"/>
      <c r="R1" s="184"/>
      <c r="S1" s="184"/>
      <c r="T1" s="184"/>
      <c r="U1" s="184"/>
      <c r="V1" s="184"/>
      <c r="W1" s="184"/>
      <c r="X1" s="185"/>
    </row>
    <row r="2" spans="1:24" s="64" customFormat="1" ht="19.5">
      <c r="A2" s="186" t="s">
        <v>34</v>
      </c>
      <c r="B2" s="187"/>
      <c r="C2" s="187"/>
      <c r="D2" s="187"/>
      <c r="E2" s="187"/>
      <c r="F2" s="187"/>
      <c r="G2" s="187"/>
      <c r="H2" s="187"/>
      <c r="I2" s="187"/>
      <c r="J2" s="187"/>
      <c r="K2" s="187"/>
      <c r="L2" s="187"/>
      <c r="M2" s="187"/>
      <c r="N2" s="187"/>
      <c r="O2" s="187"/>
      <c r="P2" s="187"/>
      <c r="Q2" s="187"/>
      <c r="R2" s="187"/>
      <c r="S2" s="187"/>
      <c r="T2" s="187"/>
      <c r="U2" s="187"/>
      <c r="V2" s="187"/>
      <c r="W2" s="187"/>
      <c r="X2" s="188"/>
    </row>
    <row r="3" spans="1:24" s="64" customFormat="1" ht="20.25" thickBot="1">
      <c r="A3" s="134"/>
      <c r="B3" s="65"/>
      <c r="C3" s="97" t="s">
        <v>37</v>
      </c>
      <c r="D3" s="195" t="s">
        <v>95</v>
      </c>
      <c r="E3" s="196"/>
      <c r="F3" s="196"/>
      <c r="G3" s="196"/>
      <c r="H3" s="196"/>
      <c r="I3" s="196"/>
      <c r="J3" s="196"/>
      <c r="K3" s="196"/>
      <c r="L3" s="196"/>
      <c r="M3" s="196"/>
      <c r="N3" s="197"/>
      <c r="O3" s="197"/>
      <c r="P3" s="197"/>
      <c r="Q3" s="197"/>
      <c r="R3" s="197"/>
      <c r="S3" s="197"/>
      <c r="T3" s="197"/>
      <c r="U3" s="197"/>
      <c r="V3" s="197"/>
      <c r="W3" s="197"/>
      <c r="X3" s="198"/>
    </row>
    <row r="4" spans="1:24" s="128" customFormat="1" ht="15">
      <c r="A4" s="135"/>
      <c r="B4" s="127"/>
      <c r="C4" s="190" t="s">
        <v>0</v>
      </c>
      <c r="D4" s="192" t="s">
        <v>12</v>
      </c>
      <c r="E4" s="192" t="s">
        <v>1</v>
      </c>
      <c r="F4" s="192" t="s">
        <v>31</v>
      </c>
      <c r="G4" s="192" t="s">
        <v>13</v>
      </c>
      <c r="H4" s="192" t="s">
        <v>14</v>
      </c>
      <c r="I4" s="192" t="s">
        <v>15</v>
      </c>
      <c r="J4" s="189" t="s">
        <v>2</v>
      </c>
      <c r="K4" s="189"/>
      <c r="L4" s="189" t="s">
        <v>3</v>
      </c>
      <c r="M4" s="189"/>
      <c r="N4" s="189" t="s">
        <v>4</v>
      </c>
      <c r="O4" s="189"/>
      <c r="P4" s="189" t="s">
        <v>16</v>
      </c>
      <c r="Q4" s="189"/>
      <c r="R4" s="189"/>
      <c r="S4" s="189"/>
      <c r="T4" s="189" t="s">
        <v>17</v>
      </c>
      <c r="U4" s="189"/>
      <c r="V4" s="189" t="s">
        <v>18</v>
      </c>
      <c r="W4" s="189"/>
      <c r="X4" s="199"/>
    </row>
    <row r="5" spans="1:24" s="128" customFormat="1" ht="30.75" thickBot="1">
      <c r="A5" s="136"/>
      <c r="B5" s="129"/>
      <c r="C5" s="191"/>
      <c r="D5" s="193"/>
      <c r="E5" s="194"/>
      <c r="F5" s="194"/>
      <c r="G5" s="193"/>
      <c r="H5" s="193"/>
      <c r="I5" s="193"/>
      <c r="J5" s="131" t="s">
        <v>11</v>
      </c>
      <c r="K5" s="131" t="s">
        <v>6</v>
      </c>
      <c r="L5" s="131" t="s">
        <v>11</v>
      </c>
      <c r="M5" s="131" t="s">
        <v>6</v>
      </c>
      <c r="N5" s="131" t="s">
        <v>11</v>
      </c>
      <c r="O5" s="131" t="s">
        <v>6</v>
      </c>
      <c r="P5" s="130" t="s">
        <v>11</v>
      </c>
      <c r="Q5" s="130" t="s">
        <v>6</v>
      </c>
      <c r="R5" s="121" t="s">
        <v>19</v>
      </c>
      <c r="S5" s="121" t="s">
        <v>20</v>
      </c>
      <c r="T5" s="132" t="s">
        <v>11</v>
      </c>
      <c r="U5" s="131" t="s">
        <v>5</v>
      </c>
      <c r="V5" s="132" t="s">
        <v>11</v>
      </c>
      <c r="W5" s="131" t="s">
        <v>6</v>
      </c>
      <c r="X5" s="133" t="s">
        <v>20</v>
      </c>
    </row>
    <row r="6" spans="1:24" s="3" customFormat="1" ht="18">
      <c r="A6" s="66">
        <v>1</v>
      </c>
      <c r="B6" s="52"/>
      <c r="C6" s="211" t="s">
        <v>96</v>
      </c>
      <c r="D6" s="212">
        <v>38961</v>
      </c>
      <c r="E6" s="213" t="s">
        <v>7</v>
      </c>
      <c r="F6" s="214" t="s">
        <v>67</v>
      </c>
      <c r="G6" s="215">
        <v>55</v>
      </c>
      <c r="H6" s="215">
        <v>55</v>
      </c>
      <c r="I6" s="215">
        <v>1</v>
      </c>
      <c r="J6" s="216">
        <v>55291</v>
      </c>
      <c r="K6" s="217">
        <v>6456</v>
      </c>
      <c r="L6" s="216">
        <v>88264</v>
      </c>
      <c r="M6" s="217">
        <v>9907</v>
      </c>
      <c r="N6" s="216">
        <v>93886</v>
      </c>
      <c r="O6" s="217">
        <v>11048</v>
      </c>
      <c r="P6" s="218">
        <f>+J6+L6+N6</f>
        <v>237441</v>
      </c>
      <c r="Q6" s="219">
        <f>+K6+M6+O6</f>
        <v>27411</v>
      </c>
      <c r="R6" s="220">
        <f>IF(P6&lt;&gt;0,Q6/H6,"")</f>
        <v>498.3818181818182</v>
      </c>
      <c r="S6" s="221">
        <f>IF(P6&lt;&gt;0,P6/Q6,"")</f>
        <v>8.662252380431214</v>
      </c>
      <c r="T6" s="216"/>
      <c r="U6" s="123">
        <f aca="true" t="shared" si="0" ref="U6:U25">IF(T6&lt;&gt;0,-(T6-P6)/T6,"")</f>
      </c>
      <c r="V6" s="216">
        <v>237441</v>
      </c>
      <c r="W6" s="217">
        <v>27411</v>
      </c>
      <c r="X6" s="222">
        <f>V6/W6</f>
        <v>8.662252380431214</v>
      </c>
    </row>
    <row r="7" spans="1:24" s="28" customFormat="1" ht="18">
      <c r="A7" s="66">
        <v>2</v>
      </c>
      <c r="B7" s="53"/>
      <c r="C7" s="223" t="s">
        <v>73</v>
      </c>
      <c r="D7" s="103">
        <v>38947</v>
      </c>
      <c r="E7" s="100" t="s">
        <v>56</v>
      </c>
      <c r="F7" s="100" t="s">
        <v>26</v>
      </c>
      <c r="G7" s="104">
        <v>106</v>
      </c>
      <c r="H7" s="104">
        <v>105</v>
      </c>
      <c r="I7" s="104">
        <v>3</v>
      </c>
      <c r="J7" s="206">
        <v>50458.5</v>
      </c>
      <c r="K7" s="145">
        <v>6944</v>
      </c>
      <c r="L7" s="206">
        <v>90666.5</v>
      </c>
      <c r="M7" s="145">
        <v>11808</v>
      </c>
      <c r="N7" s="206">
        <v>93771.5</v>
      </c>
      <c r="O7" s="145">
        <v>12270</v>
      </c>
      <c r="P7" s="207">
        <f>J7+L7+N7</f>
        <v>234896.5</v>
      </c>
      <c r="Q7" s="145">
        <f>K7+M7+O7</f>
        <v>31022</v>
      </c>
      <c r="R7" s="149">
        <f>IF(P7&lt;&gt;0,Q7/H7,"")</f>
        <v>295.44761904761907</v>
      </c>
      <c r="S7" s="205">
        <f>IF(P7&lt;&gt;0,P7/Q7,"")</f>
        <v>7.5719328218683515</v>
      </c>
      <c r="T7" s="206">
        <v>334570</v>
      </c>
      <c r="U7" s="102">
        <f t="shared" si="0"/>
        <v>-0.2979152344800789</v>
      </c>
      <c r="V7" s="206">
        <v>1699193</v>
      </c>
      <c r="W7" s="145">
        <v>232723</v>
      </c>
      <c r="X7" s="224">
        <f>V7/W7</f>
        <v>7.301353970170546</v>
      </c>
    </row>
    <row r="8" spans="1:24" s="28" customFormat="1" ht="18">
      <c r="A8" s="66">
        <v>3</v>
      </c>
      <c r="B8" s="53"/>
      <c r="C8" s="223" t="s">
        <v>97</v>
      </c>
      <c r="D8" s="103">
        <v>38961</v>
      </c>
      <c r="E8" s="100" t="s">
        <v>56</v>
      </c>
      <c r="F8" s="100" t="s">
        <v>26</v>
      </c>
      <c r="G8" s="104">
        <v>60</v>
      </c>
      <c r="H8" s="104">
        <v>60</v>
      </c>
      <c r="I8" s="104">
        <v>1</v>
      </c>
      <c r="J8" s="206">
        <v>37898.5</v>
      </c>
      <c r="K8" s="145">
        <v>4565</v>
      </c>
      <c r="L8" s="206">
        <v>74478.5</v>
      </c>
      <c r="M8" s="145">
        <v>8534</v>
      </c>
      <c r="N8" s="206">
        <v>68381.5</v>
      </c>
      <c r="O8" s="145">
        <v>8243</v>
      </c>
      <c r="P8" s="207">
        <f>SUM(J8+L8+N8)</f>
        <v>180758.5</v>
      </c>
      <c r="Q8" s="145">
        <f>SUM(K8+M8+O8)</f>
        <v>21342</v>
      </c>
      <c r="R8" s="149">
        <f>IF(P8&lt;&gt;0,Q8/H8,"")</f>
        <v>355.7</v>
      </c>
      <c r="S8" s="205">
        <f>IF(P8&lt;&gt;0,P8/Q8,"")</f>
        <v>8.469613906850341</v>
      </c>
      <c r="T8" s="206"/>
      <c r="U8" s="102">
        <f t="shared" si="0"/>
      </c>
      <c r="V8" s="208">
        <v>180758.5</v>
      </c>
      <c r="W8" s="146">
        <v>21342</v>
      </c>
      <c r="X8" s="224">
        <f>V8/W8</f>
        <v>8.469613906850341</v>
      </c>
    </row>
    <row r="9" spans="1:24" s="31" customFormat="1" ht="18">
      <c r="A9" s="66">
        <v>4</v>
      </c>
      <c r="B9" s="54"/>
      <c r="C9" s="223" t="s">
        <v>86</v>
      </c>
      <c r="D9" s="99">
        <v>38954</v>
      </c>
      <c r="E9" s="100" t="s">
        <v>9</v>
      </c>
      <c r="F9" s="100" t="s">
        <v>98</v>
      </c>
      <c r="G9" s="104">
        <v>103</v>
      </c>
      <c r="H9" s="104">
        <v>107</v>
      </c>
      <c r="I9" s="104">
        <v>2</v>
      </c>
      <c r="J9" s="206">
        <v>33398</v>
      </c>
      <c r="K9" s="145">
        <v>4421</v>
      </c>
      <c r="L9" s="206">
        <v>63676</v>
      </c>
      <c r="M9" s="145">
        <v>7813</v>
      </c>
      <c r="N9" s="206">
        <v>66185</v>
      </c>
      <c r="O9" s="145">
        <v>8241</v>
      </c>
      <c r="P9" s="207">
        <f>+N9+L9+J9</f>
        <v>163259</v>
      </c>
      <c r="Q9" s="145">
        <f>+O9+M9+K9</f>
        <v>20475</v>
      </c>
      <c r="R9" s="145">
        <f>+Q9/H9</f>
        <v>191.3551401869159</v>
      </c>
      <c r="S9" s="209">
        <f>+P9/Q9</f>
        <v>7.973577533577534</v>
      </c>
      <c r="T9" s="206">
        <v>233161</v>
      </c>
      <c r="U9" s="102">
        <f t="shared" si="0"/>
        <v>-0.2998014247665776</v>
      </c>
      <c r="V9" s="206">
        <v>582325</v>
      </c>
      <c r="W9" s="145">
        <v>75138</v>
      </c>
      <c r="X9" s="225">
        <f>+V9/W9</f>
        <v>7.750073198647821</v>
      </c>
    </row>
    <row r="10" spans="1:24" s="32" customFormat="1" ht="18">
      <c r="A10" s="66">
        <v>5</v>
      </c>
      <c r="B10" s="54"/>
      <c r="C10" s="226" t="s">
        <v>74</v>
      </c>
      <c r="D10" s="99">
        <v>38947</v>
      </c>
      <c r="E10" s="202" t="s">
        <v>7</v>
      </c>
      <c r="F10" s="98" t="s">
        <v>67</v>
      </c>
      <c r="G10" s="101">
        <v>50</v>
      </c>
      <c r="H10" s="101">
        <v>51</v>
      </c>
      <c r="I10" s="101">
        <v>3</v>
      </c>
      <c r="J10" s="203">
        <v>35292.5</v>
      </c>
      <c r="K10" s="147">
        <v>3949</v>
      </c>
      <c r="L10" s="203">
        <v>64276</v>
      </c>
      <c r="M10" s="147">
        <v>6911</v>
      </c>
      <c r="N10" s="203">
        <v>62530</v>
      </c>
      <c r="O10" s="147">
        <v>6982</v>
      </c>
      <c r="P10" s="204">
        <f>+J10+L10+N10</f>
        <v>162098.5</v>
      </c>
      <c r="Q10" s="148">
        <f>+K10+M10+O10</f>
        <v>17842</v>
      </c>
      <c r="R10" s="149">
        <f>IF(P10&lt;&gt;0,Q10/H10,"")</f>
        <v>349.84313725490193</v>
      </c>
      <c r="S10" s="205">
        <f>IF(P10&lt;&gt;0,P10/Q10,"")</f>
        <v>9.085220266786235</v>
      </c>
      <c r="T10" s="203">
        <v>210245</v>
      </c>
      <c r="U10" s="102">
        <f t="shared" si="0"/>
        <v>-0.22900187876049372</v>
      </c>
      <c r="V10" s="203">
        <v>962616.5</v>
      </c>
      <c r="W10" s="147">
        <v>110671</v>
      </c>
      <c r="X10" s="227">
        <f>V10/W10</f>
        <v>8.69800128308229</v>
      </c>
    </row>
    <row r="11" spans="1:24" s="32" customFormat="1" ht="18">
      <c r="A11" s="66">
        <v>6</v>
      </c>
      <c r="B11" s="54"/>
      <c r="C11" s="226" t="s">
        <v>99</v>
      </c>
      <c r="D11" s="99">
        <v>38961</v>
      </c>
      <c r="E11" s="98" t="s">
        <v>9</v>
      </c>
      <c r="F11" s="100" t="s">
        <v>29</v>
      </c>
      <c r="G11" s="101">
        <v>51</v>
      </c>
      <c r="H11" s="101">
        <v>51</v>
      </c>
      <c r="I11" s="101">
        <v>1</v>
      </c>
      <c r="J11" s="206">
        <v>23883</v>
      </c>
      <c r="K11" s="145">
        <v>2394</v>
      </c>
      <c r="L11" s="206">
        <v>40629</v>
      </c>
      <c r="M11" s="145">
        <v>4154</v>
      </c>
      <c r="N11" s="206">
        <v>47508</v>
      </c>
      <c r="O11" s="145">
        <v>5097</v>
      </c>
      <c r="P11" s="207">
        <f>+N11+L11+J11</f>
        <v>112020</v>
      </c>
      <c r="Q11" s="145">
        <f>+O11+M11+K11</f>
        <v>11645</v>
      </c>
      <c r="R11" s="145">
        <f>+Q11/H11</f>
        <v>228.33333333333334</v>
      </c>
      <c r="S11" s="209">
        <f>+P11/Q11</f>
        <v>9.619579218548733</v>
      </c>
      <c r="T11" s="206"/>
      <c r="U11" s="102">
        <f t="shared" si="0"/>
      </c>
      <c r="V11" s="206">
        <v>112020</v>
      </c>
      <c r="W11" s="145">
        <v>11757</v>
      </c>
      <c r="X11" s="225">
        <f>+V11/W11</f>
        <v>9.527940801224803</v>
      </c>
    </row>
    <row r="12" spans="1:24" s="32" customFormat="1" ht="18">
      <c r="A12" s="66">
        <v>7</v>
      </c>
      <c r="B12" s="54"/>
      <c r="C12" s="223" t="s">
        <v>87</v>
      </c>
      <c r="D12" s="103">
        <v>38954</v>
      </c>
      <c r="E12" s="100" t="s">
        <v>56</v>
      </c>
      <c r="F12" s="100" t="s">
        <v>36</v>
      </c>
      <c r="G12" s="104">
        <v>45</v>
      </c>
      <c r="H12" s="104">
        <v>45</v>
      </c>
      <c r="I12" s="104">
        <v>2</v>
      </c>
      <c r="J12" s="206">
        <v>14269.5</v>
      </c>
      <c r="K12" s="145">
        <v>1778</v>
      </c>
      <c r="L12" s="206">
        <v>30713.5</v>
      </c>
      <c r="M12" s="145">
        <v>3507</v>
      </c>
      <c r="N12" s="206">
        <v>34428</v>
      </c>
      <c r="O12" s="145">
        <v>3987</v>
      </c>
      <c r="P12" s="207">
        <f>SUM(J12+L12+N12)</f>
        <v>79411</v>
      </c>
      <c r="Q12" s="145">
        <f>SUM(K12+M12+O12)</f>
        <v>9272</v>
      </c>
      <c r="R12" s="149">
        <f>IF(P12&lt;&gt;0,Q12/H12,"")</f>
        <v>206.04444444444445</v>
      </c>
      <c r="S12" s="205">
        <f>IF(P12&lt;&gt;0,P12/Q12,"")</f>
        <v>8.56460310612597</v>
      </c>
      <c r="T12" s="206">
        <v>97884.5</v>
      </c>
      <c r="U12" s="102">
        <f t="shared" si="0"/>
        <v>-0.1887275309165394</v>
      </c>
      <c r="V12" s="208">
        <v>265509</v>
      </c>
      <c r="W12" s="146">
        <v>31486</v>
      </c>
      <c r="X12" s="224">
        <f>V12/W12</f>
        <v>8.432604967287048</v>
      </c>
    </row>
    <row r="13" spans="1:24" s="32" customFormat="1" ht="18">
      <c r="A13" s="66">
        <v>8</v>
      </c>
      <c r="B13" s="54"/>
      <c r="C13" s="226" t="s">
        <v>62</v>
      </c>
      <c r="D13" s="99">
        <v>38933</v>
      </c>
      <c r="E13" s="202" t="s">
        <v>7</v>
      </c>
      <c r="F13" s="98" t="s">
        <v>8</v>
      </c>
      <c r="G13" s="101">
        <v>55</v>
      </c>
      <c r="H13" s="101">
        <v>55</v>
      </c>
      <c r="I13" s="101">
        <v>5</v>
      </c>
      <c r="J13" s="203">
        <v>15371.5</v>
      </c>
      <c r="K13" s="147">
        <v>2190</v>
      </c>
      <c r="L13" s="203">
        <v>29772.5</v>
      </c>
      <c r="M13" s="147">
        <v>3953</v>
      </c>
      <c r="N13" s="203">
        <v>30873</v>
      </c>
      <c r="O13" s="147">
        <v>4343</v>
      </c>
      <c r="P13" s="204">
        <f>+J13+L13+N13</f>
        <v>76017</v>
      </c>
      <c r="Q13" s="148">
        <f>+K13+M13+O13</f>
        <v>10486</v>
      </c>
      <c r="R13" s="149">
        <f>IF(P13&lt;&gt;0,Q13/H13,"")</f>
        <v>190.65454545454546</v>
      </c>
      <c r="S13" s="205">
        <f>IF(P13&lt;&gt;0,P13/Q13,"")</f>
        <v>7.249380125882128</v>
      </c>
      <c r="T13" s="203">
        <v>79404.5</v>
      </c>
      <c r="U13" s="102">
        <f t="shared" si="0"/>
        <v>-0.04266131012725979</v>
      </c>
      <c r="V13" s="203">
        <v>1394045.5</v>
      </c>
      <c r="W13" s="147">
        <v>170989</v>
      </c>
      <c r="X13" s="227">
        <f>V13/W13</f>
        <v>8.152837317020394</v>
      </c>
    </row>
    <row r="14" spans="1:24" s="32" customFormat="1" ht="18">
      <c r="A14" s="66">
        <v>9</v>
      </c>
      <c r="B14" s="54"/>
      <c r="C14" s="228" t="s">
        <v>100</v>
      </c>
      <c r="D14" s="99">
        <v>38961</v>
      </c>
      <c r="E14" s="105" t="s">
        <v>40</v>
      </c>
      <c r="F14" s="105" t="s">
        <v>47</v>
      </c>
      <c r="G14" s="106">
        <v>25</v>
      </c>
      <c r="H14" s="106">
        <v>25</v>
      </c>
      <c r="I14" s="106">
        <v>1</v>
      </c>
      <c r="J14" s="203">
        <v>14769.5</v>
      </c>
      <c r="K14" s="147">
        <v>1796</v>
      </c>
      <c r="L14" s="203">
        <v>26782</v>
      </c>
      <c r="M14" s="147">
        <v>2996</v>
      </c>
      <c r="N14" s="203">
        <v>32938</v>
      </c>
      <c r="O14" s="147">
        <v>3777</v>
      </c>
      <c r="P14" s="204">
        <f>+J14+L14+N14</f>
        <v>74489.5</v>
      </c>
      <c r="Q14" s="148">
        <f>+K14+M14+O14</f>
        <v>8569</v>
      </c>
      <c r="R14" s="145">
        <f>+Q14/H14</f>
        <v>342.76</v>
      </c>
      <c r="S14" s="209">
        <f>+P14/Q14</f>
        <v>8.69290465631929</v>
      </c>
      <c r="T14" s="203"/>
      <c r="U14" s="102">
        <f t="shared" si="0"/>
      </c>
      <c r="V14" s="203">
        <v>71489.5</v>
      </c>
      <c r="W14" s="147">
        <v>8569</v>
      </c>
      <c r="X14" s="227">
        <f>V14/W14</f>
        <v>8.342805461547439</v>
      </c>
    </row>
    <row r="15" spans="1:24" s="32" customFormat="1" ht="18.75" thickBot="1">
      <c r="A15" s="66">
        <v>10</v>
      </c>
      <c r="B15" s="55"/>
      <c r="C15" s="247" t="s">
        <v>88</v>
      </c>
      <c r="D15" s="111">
        <v>38954</v>
      </c>
      <c r="E15" s="109" t="s">
        <v>56</v>
      </c>
      <c r="F15" s="109" t="s">
        <v>89</v>
      </c>
      <c r="G15" s="112">
        <v>50</v>
      </c>
      <c r="H15" s="112">
        <v>50</v>
      </c>
      <c r="I15" s="112">
        <v>2</v>
      </c>
      <c r="J15" s="248">
        <v>10365</v>
      </c>
      <c r="K15" s="150">
        <v>1268</v>
      </c>
      <c r="L15" s="248">
        <v>18397.5</v>
      </c>
      <c r="M15" s="150">
        <v>2102</v>
      </c>
      <c r="N15" s="248">
        <v>20700</v>
      </c>
      <c r="O15" s="150">
        <v>2459</v>
      </c>
      <c r="P15" s="249">
        <f>SUM(J15+L15+N15)</f>
        <v>49462.5</v>
      </c>
      <c r="Q15" s="150">
        <f>SUM(K15+M15+O15)</f>
        <v>5829</v>
      </c>
      <c r="R15" s="150">
        <f>+Q15/H15</f>
        <v>116.58</v>
      </c>
      <c r="S15" s="250">
        <f>+P15/Q15</f>
        <v>8.485589294904786</v>
      </c>
      <c r="T15" s="248">
        <v>78605</v>
      </c>
      <c r="U15" s="119">
        <f t="shared" si="0"/>
        <v>-0.37074613574200116</v>
      </c>
      <c r="V15" s="251">
        <v>190209</v>
      </c>
      <c r="W15" s="151">
        <v>23017</v>
      </c>
      <c r="X15" s="252">
        <f>V15/W15</f>
        <v>8.263848459834035</v>
      </c>
    </row>
    <row r="16" spans="1:24" s="32" customFormat="1" ht="18">
      <c r="A16" s="66">
        <v>11</v>
      </c>
      <c r="B16" s="116"/>
      <c r="C16" s="238" t="s">
        <v>90</v>
      </c>
      <c r="D16" s="125">
        <v>38954</v>
      </c>
      <c r="E16" s="239" t="s">
        <v>7</v>
      </c>
      <c r="F16" s="124" t="s">
        <v>28</v>
      </c>
      <c r="G16" s="126">
        <v>44</v>
      </c>
      <c r="H16" s="126">
        <v>44</v>
      </c>
      <c r="I16" s="126">
        <v>2</v>
      </c>
      <c r="J16" s="240">
        <v>9595</v>
      </c>
      <c r="K16" s="241">
        <v>1155</v>
      </c>
      <c r="L16" s="240">
        <v>15155</v>
      </c>
      <c r="M16" s="241">
        <v>1737</v>
      </c>
      <c r="N16" s="240">
        <v>19022</v>
      </c>
      <c r="O16" s="241">
        <v>2218</v>
      </c>
      <c r="P16" s="242">
        <f>+J16+L16+N16</f>
        <v>43772</v>
      </c>
      <c r="Q16" s="243">
        <f>+K16+M16+O16</f>
        <v>5110</v>
      </c>
      <c r="R16" s="244">
        <f>IF(P16&lt;&gt;0,Q16/H16,"")</f>
        <v>116.13636363636364</v>
      </c>
      <c r="S16" s="245">
        <f>IF(P16&lt;&gt;0,P16/Q16,"")</f>
        <v>8.565949119373776</v>
      </c>
      <c r="T16" s="240">
        <v>71273</v>
      </c>
      <c r="U16" s="120">
        <f t="shared" si="0"/>
        <v>-0.38585439086330026</v>
      </c>
      <c r="V16" s="240">
        <v>189064</v>
      </c>
      <c r="W16" s="241">
        <v>22719</v>
      </c>
      <c r="X16" s="246">
        <f>V16/W16</f>
        <v>8.321845151635195</v>
      </c>
    </row>
    <row r="17" spans="1:24" s="32" customFormat="1" ht="18">
      <c r="A17" s="66">
        <v>12</v>
      </c>
      <c r="B17" s="54"/>
      <c r="C17" s="226" t="s">
        <v>60</v>
      </c>
      <c r="D17" s="99">
        <v>38912</v>
      </c>
      <c r="E17" s="98" t="s">
        <v>9</v>
      </c>
      <c r="F17" s="100" t="s">
        <v>27</v>
      </c>
      <c r="G17" s="101">
        <v>162</v>
      </c>
      <c r="H17" s="101">
        <v>140</v>
      </c>
      <c r="I17" s="101">
        <v>8</v>
      </c>
      <c r="J17" s="206">
        <v>8287</v>
      </c>
      <c r="K17" s="145">
        <v>1521</v>
      </c>
      <c r="L17" s="206">
        <v>12356</v>
      </c>
      <c r="M17" s="145">
        <v>2188</v>
      </c>
      <c r="N17" s="206">
        <v>16024</v>
      </c>
      <c r="O17" s="145">
        <v>2792</v>
      </c>
      <c r="P17" s="207">
        <f>+N17+L17+J17</f>
        <v>36667</v>
      </c>
      <c r="Q17" s="145">
        <f>+O17+M17+K17</f>
        <v>6501</v>
      </c>
      <c r="R17" s="145">
        <f>+Q17/H17</f>
        <v>46.43571428571428</v>
      </c>
      <c r="S17" s="209">
        <f>+P17/Q17</f>
        <v>5.6402091985848335</v>
      </c>
      <c r="T17" s="206">
        <v>67573</v>
      </c>
      <c r="U17" s="102">
        <f t="shared" si="0"/>
        <v>-0.45737202728900594</v>
      </c>
      <c r="V17" s="206">
        <v>7051402</v>
      </c>
      <c r="W17" s="145">
        <v>970654</v>
      </c>
      <c r="X17" s="225">
        <f>+V17/W17</f>
        <v>7.2645886175712455</v>
      </c>
    </row>
    <row r="18" spans="1:24" s="32" customFormat="1" ht="18">
      <c r="A18" s="66">
        <v>13</v>
      </c>
      <c r="B18" s="54"/>
      <c r="C18" s="226" t="s">
        <v>64</v>
      </c>
      <c r="D18" s="99">
        <v>38926</v>
      </c>
      <c r="E18" s="98" t="s">
        <v>9</v>
      </c>
      <c r="F18" s="100" t="s">
        <v>29</v>
      </c>
      <c r="G18" s="101">
        <v>84</v>
      </c>
      <c r="H18" s="101">
        <v>57</v>
      </c>
      <c r="I18" s="101">
        <v>6</v>
      </c>
      <c r="J18" s="206">
        <v>7870</v>
      </c>
      <c r="K18" s="145">
        <v>1411</v>
      </c>
      <c r="L18" s="206">
        <v>10715</v>
      </c>
      <c r="M18" s="145">
        <v>1859</v>
      </c>
      <c r="N18" s="206">
        <v>16496</v>
      </c>
      <c r="O18" s="145">
        <v>2825</v>
      </c>
      <c r="P18" s="207">
        <f>+N18+L18+J18</f>
        <v>35081</v>
      </c>
      <c r="Q18" s="145">
        <f>+O18+M18+K18</f>
        <v>6095</v>
      </c>
      <c r="R18" s="145">
        <f>+Q18/H18</f>
        <v>106.9298245614035</v>
      </c>
      <c r="S18" s="209">
        <f>+P18/Q18</f>
        <v>5.755701394585726</v>
      </c>
      <c r="T18" s="206">
        <v>60779</v>
      </c>
      <c r="U18" s="102">
        <f t="shared" si="0"/>
        <v>-0.4228105102091183</v>
      </c>
      <c r="V18" s="206">
        <v>1521438</v>
      </c>
      <c r="W18" s="145">
        <v>215606</v>
      </c>
      <c r="X18" s="225">
        <f>+V18/W18</f>
        <v>7.056566143799338</v>
      </c>
    </row>
    <row r="19" spans="1:24" s="32" customFormat="1" ht="18">
      <c r="A19" s="66">
        <v>14</v>
      </c>
      <c r="B19" s="54"/>
      <c r="C19" s="223" t="s">
        <v>44</v>
      </c>
      <c r="D19" s="103" t="s">
        <v>57</v>
      </c>
      <c r="E19" s="100" t="s">
        <v>56</v>
      </c>
      <c r="F19" s="100" t="s">
        <v>36</v>
      </c>
      <c r="G19" s="104">
        <v>72</v>
      </c>
      <c r="H19" s="104">
        <v>2</v>
      </c>
      <c r="I19" s="104">
        <v>42</v>
      </c>
      <c r="J19" s="206">
        <v>7035</v>
      </c>
      <c r="K19" s="145">
        <v>1759</v>
      </c>
      <c r="L19" s="206">
        <v>8800</v>
      </c>
      <c r="M19" s="145">
        <v>2200</v>
      </c>
      <c r="N19" s="206">
        <v>12960</v>
      </c>
      <c r="O19" s="145">
        <v>3240</v>
      </c>
      <c r="P19" s="207">
        <f>J19+L19+N19</f>
        <v>28795</v>
      </c>
      <c r="Q19" s="145">
        <f>K19+M19+O19</f>
        <v>7199</v>
      </c>
      <c r="R19" s="145">
        <f>+Q19/H19</f>
        <v>3599.5</v>
      </c>
      <c r="S19" s="209">
        <f>+P19/Q19</f>
        <v>3.999861091818308</v>
      </c>
      <c r="T19" s="206">
        <v>80543</v>
      </c>
      <c r="U19" s="102">
        <f t="shared" si="0"/>
        <v>-0.6424891051984655</v>
      </c>
      <c r="V19" s="206">
        <v>25390132</v>
      </c>
      <c r="W19" s="145">
        <v>3820636</v>
      </c>
      <c r="X19" s="224">
        <f>V19/W19</f>
        <v>6.6455249858924015</v>
      </c>
    </row>
    <row r="20" spans="1:24" s="32" customFormat="1" ht="18">
      <c r="A20" s="66">
        <v>15</v>
      </c>
      <c r="B20" s="54"/>
      <c r="C20" s="226" t="s">
        <v>63</v>
      </c>
      <c r="D20" s="99">
        <v>38933</v>
      </c>
      <c r="E20" s="98" t="s">
        <v>9</v>
      </c>
      <c r="F20" s="100" t="s">
        <v>27</v>
      </c>
      <c r="G20" s="101">
        <v>103</v>
      </c>
      <c r="H20" s="101">
        <v>57</v>
      </c>
      <c r="I20" s="101">
        <v>5</v>
      </c>
      <c r="J20" s="206">
        <v>7138</v>
      </c>
      <c r="K20" s="145">
        <v>1595</v>
      </c>
      <c r="L20" s="206">
        <v>8639</v>
      </c>
      <c r="M20" s="145">
        <v>1713</v>
      </c>
      <c r="N20" s="206">
        <v>10467</v>
      </c>
      <c r="O20" s="145">
        <v>2031</v>
      </c>
      <c r="P20" s="207">
        <f>+N20+L20+J20</f>
        <v>26244</v>
      </c>
      <c r="Q20" s="145">
        <f>+O20+M20+K20</f>
        <v>5339</v>
      </c>
      <c r="R20" s="145">
        <f>+Q20/H20</f>
        <v>93.66666666666667</v>
      </c>
      <c r="S20" s="209">
        <f>+P20/Q20</f>
        <v>4.915527252294437</v>
      </c>
      <c r="T20" s="206">
        <v>62535</v>
      </c>
      <c r="U20" s="102">
        <f t="shared" si="0"/>
        <v>-0.5803310146318061</v>
      </c>
      <c r="V20" s="206">
        <v>1125736</v>
      </c>
      <c r="W20" s="145">
        <v>161490</v>
      </c>
      <c r="X20" s="225">
        <f>+V20/W20</f>
        <v>6.97093318471732</v>
      </c>
    </row>
    <row r="21" spans="1:24" s="32" customFormat="1" ht="18">
      <c r="A21" s="66">
        <v>16</v>
      </c>
      <c r="B21" s="54"/>
      <c r="C21" s="226" t="s">
        <v>69</v>
      </c>
      <c r="D21" s="99">
        <v>38940</v>
      </c>
      <c r="E21" s="98" t="s">
        <v>9</v>
      </c>
      <c r="F21" s="100" t="s">
        <v>29</v>
      </c>
      <c r="G21" s="101">
        <v>80</v>
      </c>
      <c r="H21" s="101">
        <v>51</v>
      </c>
      <c r="I21" s="101">
        <v>4</v>
      </c>
      <c r="J21" s="206">
        <v>4912</v>
      </c>
      <c r="K21" s="145">
        <v>830</v>
      </c>
      <c r="L21" s="206">
        <v>8280</v>
      </c>
      <c r="M21" s="145">
        <v>1326</v>
      </c>
      <c r="N21" s="206">
        <v>9296</v>
      </c>
      <c r="O21" s="145">
        <v>1503</v>
      </c>
      <c r="P21" s="207">
        <f>+N21+L21+J21</f>
        <v>22488</v>
      </c>
      <c r="Q21" s="145">
        <f>+O21+M21+K21</f>
        <v>3659</v>
      </c>
      <c r="R21" s="145">
        <f>+Q21/H21</f>
        <v>71.74509803921569</v>
      </c>
      <c r="S21" s="209">
        <f>+P21/Q21</f>
        <v>6.145941514074884</v>
      </c>
      <c r="T21" s="206">
        <v>83420</v>
      </c>
      <c r="U21" s="102">
        <f t="shared" si="0"/>
        <v>-0.7304243586669863</v>
      </c>
      <c r="V21" s="206">
        <v>753590</v>
      </c>
      <c r="W21" s="145">
        <v>87123</v>
      </c>
      <c r="X21" s="225">
        <f>+V21/W21</f>
        <v>8.649725101293573</v>
      </c>
    </row>
    <row r="22" spans="1:24" s="32" customFormat="1" ht="18">
      <c r="A22" s="66">
        <v>17</v>
      </c>
      <c r="B22" s="54"/>
      <c r="C22" s="228" t="s">
        <v>91</v>
      </c>
      <c r="D22" s="99">
        <v>38947</v>
      </c>
      <c r="E22" s="105" t="s">
        <v>75</v>
      </c>
      <c r="F22" s="105" t="s">
        <v>101</v>
      </c>
      <c r="G22" s="106">
        <v>22</v>
      </c>
      <c r="H22" s="106">
        <v>22</v>
      </c>
      <c r="I22" s="106">
        <v>3</v>
      </c>
      <c r="J22" s="203">
        <v>3512</v>
      </c>
      <c r="K22" s="147">
        <v>546</v>
      </c>
      <c r="L22" s="203">
        <v>6809</v>
      </c>
      <c r="M22" s="147">
        <v>1036</v>
      </c>
      <c r="N22" s="203">
        <v>7720</v>
      </c>
      <c r="O22" s="147">
        <v>1211</v>
      </c>
      <c r="P22" s="204">
        <f>+J22+L22+N22</f>
        <v>18041</v>
      </c>
      <c r="Q22" s="148">
        <f>+K22+M22+O22</f>
        <v>2793</v>
      </c>
      <c r="R22" s="145">
        <f>+Q22/H22</f>
        <v>126.95454545454545</v>
      </c>
      <c r="S22" s="209">
        <f>+P22/Q22</f>
        <v>6.459362692445399</v>
      </c>
      <c r="T22" s="203">
        <v>27860</v>
      </c>
      <c r="U22" s="102">
        <f t="shared" si="0"/>
        <v>-0.35244077530509693</v>
      </c>
      <c r="V22" s="203">
        <v>145434</v>
      </c>
      <c r="W22" s="147">
        <v>17895</v>
      </c>
      <c r="X22" s="227">
        <f>V22/W22</f>
        <v>8.127074601844091</v>
      </c>
    </row>
    <row r="23" spans="1:24" s="32" customFormat="1" ht="18">
      <c r="A23" s="66">
        <v>18</v>
      </c>
      <c r="B23" s="54"/>
      <c r="C23" s="223" t="s">
        <v>70</v>
      </c>
      <c r="D23" s="103">
        <v>38940</v>
      </c>
      <c r="E23" s="100" t="s">
        <v>33</v>
      </c>
      <c r="F23" s="100" t="s">
        <v>33</v>
      </c>
      <c r="G23" s="104">
        <v>40</v>
      </c>
      <c r="H23" s="104">
        <v>30</v>
      </c>
      <c r="I23" s="104">
        <v>4</v>
      </c>
      <c r="J23" s="206">
        <v>3602</v>
      </c>
      <c r="K23" s="145">
        <v>592</v>
      </c>
      <c r="L23" s="206">
        <v>5490</v>
      </c>
      <c r="M23" s="145">
        <v>913</v>
      </c>
      <c r="N23" s="206">
        <v>6608</v>
      </c>
      <c r="O23" s="145">
        <v>1096</v>
      </c>
      <c r="P23" s="207">
        <f>J23+L23+N23</f>
        <v>15700</v>
      </c>
      <c r="Q23" s="145">
        <f>K23+M23+O23</f>
        <v>2601</v>
      </c>
      <c r="R23" s="145">
        <f>+Q23/H23</f>
        <v>86.7</v>
      </c>
      <c r="S23" s="209">
        <f>+P23/Q23</f>
        <v>6.036139946174548</v>
      </c>
      <c r="T23" s="206">
        <v>22613.5</v>
      </c>
      <c r="U23" s="102">
        <f t="shared" si="0"/>
        <v>-0.30572445662988923</v>
      </c>
      <c r="V23" s="206">
        <v>253379.5</v>
      </c>
      <c r="W23" s="145">
        <v>33864</v>
      </c>
      <c r="X23" s="224">
        <f>V23/W23</f>
        <v>7.482267304512166</v>
      </c>
    </row>
    <row r="24" spans="1:24" s="32" customFormat="1" ht="18">
      <c r="A24" s="66">
        <v>19</v>
      </c>
      <c r="B24" s="54"/>
      <c r="C24" s="228" t="s">
        <v>51</v>
      </c>
      <c r="D24" s="99">
        <v>38709</v>
      </c>
      <c r="E24" s="105" t="s">
        <v>41</v>
      </c>
      <c r="F24" s="105" t="s">
        <v>52</v>
      </c>
      <c r="G24" s="106">
        <v>233</v>
      </c>
      <c r="H24" s="106">
        <v>2</v>
      </c>
      <c r="I24" s="106">
        <v>34</v>
      </c>
      <c r="J24" s="203">
        <v>3525</v>
      </c>
      <c r="K24" s="147">
        <v>775</v>
      </c>
      <c r="L24" s="203">
        <v>3525</v>
      </c>
      <c r="M24" s="147">
        <v>775</v>
      </c>
      <c r="N24" s="203">
        <v>3525</v>
      </c>
      <c r="O24" s="147">
        <v>775</v>
      </c>
      <c r="P24" s="204">
        <f>+J24+L24+N24</f>
        <v>10575</v>
      </c>
      <c r="Q24" s="148">
        <f>+K24+M24+O24</f>
        <v>2325</v>
      </c>
      <c r="R24" s="145">
        <f>+Q24/H24</f>
        <v>1162.5</v>
      </c>
      <c r="S24" s="209">
        <f>+P24/Q24</f>
        <v>4.548387096774194</v>
      </c>
      <c r="T24" s="203">
        <v>10130</v>
      </c>
      <c r="U24" s="102">
        <f t="shared" si="0"/>
        <v>0.043928923988154</v>
      </c>
      <c r="V24" s="203">
        <v>17163548.02</v>
      </c>
      <c r="W24" s="147">
        <v>2612887.6666666665</v>
      </c>
      <c r="X24" s="227">
        <f>V24/W24</f>
        <v>6.568804407078095</v>
      </c>
    </row>
    <row r="25" spans="1:24" s="32" customFormat="1" ht="18.75" thickBot="1">
      <c r="A25" s="66">
        <v>20</v>
      </c>
      <c r="B25" s="55"/>
      <c r="C25" s="231" t="s">
        <v>66</v>
      </c>
      <c r="D25" s="108">
        <v>38933</v>
      </c>
      <c r="E25" s="107" t="s">
        <v>48</v>
      </c>
      <c r="F25" s="107" t="s">
        <v>49</v>
      </c>
      <c r="G25" s="110">
        <v>47</v>
      </c>
      <c r="H25" s="110">
        <v>25</v>
      </c>
      <c r="I25" s="110">
        <v>5</v>
      </c>
      <c r="J25" s="233">
        <v>2297</v>
      </c>
      <c r="K25" s="153">
        <v>447</v>
      </c>
      <c r="L25" s="233">
        <v>3119</v>
      </c>
      <c r="M25" s="153">
        <v>626</v>
      </c>
      <c r="N25" s="233">
        <v>4772</v>
      </c>
      <c r="O25" s="153">
        <v>930</v>
      </c>
      <c r="P25" s="234">
        <f>J25+L25+N25</f>
        <v>10188</v>
      </c>
      <c r="Q25" s="154">
        <f>K25+M25+O25</f>
        <v>2003</v>
      </c>
      <c r="R25" s="235">
        <f>IF(P25&lt;&gt;0,Q25/H25,"")</f>
        <v>80.12</v>
      </c>
      <c r="S25" s="236">
        <f>IF(P25&lt;&gt;0,P25/Q25,"")</f>
        <v>5.086370444333499</v>
      </c>
      <c r="T25" s="233">
        <v>16190.5</v>
      </c>
      <c r="U25" s="119">
        <f t="shared" si="0"/>
        <v>-0.37074210184985024</v>
      </c>
      <c r="V25" s="253">
        <f>152478+98850+41976.55+30958.5+10188</f>
        <v>334451.05</v>
      </c>
      <c r="W25" s="151">
        <f>19117+12766+5988+5647+2003</f>
        <v>45521</v>
      </c>
      <c r="X25" s="237">
        <f>IF(V25&lt;&gt;0,V25/W25,"")</f>
        <v>7.347181520616858</v>
      </c>
    </row>
    <row r="26" spans="1:24" s="8" customFormat="1" ht="8.25" customHeight="1" thickBot="1">
      <c r="A26" s="114"/>
      <c r="B26" s="115"/>
      <c r="C26" s="36"/>
      <c r="D26" s="37"/>
      <c r="E26" s="37"/>
      <c r="F26" s="38"/>
      <c r="G26" s="39"/>
      <c r="H26" s="39"/>
      <c r="I26" s="39"/>
      <c r="J26" s="40"/>
      <c r="K26" s="41"/>
      <c r="L26" s="40"/>
      <c r="M26" s="41"/>
      <c r="N26" s="40"/>
      <c r="O26" s="41"/>
      <c r="P26" s="42"/>
      <c r="Q26" s="43"/>
      <c r="R26" s="44"/>
      <c r="S26" s="45"/>
      <c r="T26" s="40"/>
      <c r="U26" s="46"/>
      <c r="V26" s="40"/>
      <c r="W26" s="46"/>
      <c r="X26" s="67"/>
    </row>
    <row r="27" spans="1:24" s="14" customFormat="1" ht="15" thickBot="1">
      <c r="A27" s="18"/>
      <c r="B27" s="200" t="s">
        <v>21</v>
      </c>
      <c r="C27" s="201"/>
      <c r="D27" s="201"/>
      <c r="E27" s="201"/>
      <c r="F27" s="201"/>
      <c r="G27" s="20">
        <f>SUM(G6:G26)</f>
        <v>1487</v>
      </c>
      <c r="H27" s="20">
        <f>SUM(H6:H26)</f>
        <v>1034</v>
      </c>
      <c r="I27" s="19"/>
      <c r="J27" s="21"/>
      <c r="K27" s="22"/>
      <c r="L27" s="21"/>
      <c r="M27" s="22"/>
      <c r="N27" s="21"/>
      <c r="O27" s="22"/>
      <c r="P27" s="21">
        <f>SUM(P6:P26)</f>
        <v>1617404.5</v>
      </c>
      <c r="Q27" s="22">
        <f>SUM(Q6:Q26)</f>
        <v>207518</v>
      </c>
      <c r="R27" s="23">
        <f>P27/H27</f>
        <v>1564.220986460348</v>
      </c>
      <c r="S27" s="24">
        <f>P27/Q27</f>
        <v>7.794044372054472</v>
      </c>
      <c r="T27" s="21"/>
      <c r="U27" s="25"/>
      <c r="V27" s="34"/>
      <c r="W27" s="26"/>
      <c r="X27" s="27"/>
    </row>
    <row r="28" spans="1:24" ht="18">
      <c r="A28" s="87"/>
      <c r="B28" s="88"/>
      <c r="C28" s="89"/>
      <c r="D28" s="89"/>
      <c r="E28" s="89"/>
      <c r="F28" s="90"/>
      <c r="G28" s="91"/>
      <c r="H28" s="91"/>
      <c r="I28" s="91"/>
      <c r="J28" s="89"/>
      <c r="K28" s="89"/>
      <c r="L28" s="89"/>
      <c r="M28" s="89"/>
      <c r="N28" s="89"/>
      <c r="O28" s="89"/>
      <c r="P28" s="92"/>
      <c r="Q28" s="89"/>
      <c r="R28" s="89"/>
      <c r="S28" s="89"/>
      <c r="T28" s="93"/>
      <c r="U28" s="89"/>
      <c r="V28" s="93"/>
      <c r="W28" s="89"/>
      <c r="X28" s="89"/>
    </row>
  </sheetData>
  <mergeCells count="17">
    <mergeCell ref="B27:F27"/>
    <mergeCell ref="L4:M4"/>
    <mergeCell ref="N4:O4"/>
    <mergeCell ref="P4:S4"/>
    <mergeCell ref="G4:G5"/>
    <mergeCell ref="H4:H5"/>
    <mergeCell ref="I4:I5"/>
    <mergeCell ref="A1:X1"/>
    <mergeCell ref="A2:X2"/>
    <mergeCell ref="J4:K4"/>
    <mergeCell ref="C4:C5"/>
    <mergeCell ref="D4:D5"/>
    <mergeCell ref="E4:E5"/>
    <mergeCell ref="F4:F5"/>
    <mergeCell ref="D3:X3"/>
    <mergeCell ref="V4:X4"/>
    <mergeCell ref="T4:U4"/>
  </mergeCells>
  <printOptions/>
  <pageMargins left="1.39" right="0.46" top="0.82" bottom="0.39" header="0.5" footer="0.32"/>
  <pageSetup horizontalDpi="300" verticalDpi="300" orientation="landscape" paperSize="9" scale="90" r:id="rId2"/>
  <ignoredErrors>
    <ignoredError sqref="P10:Q20 P21:Q24 X9:X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2006-08-14T16:52:48Z</cp:lastPrinted>
  <dcterms:created xsi:type="dcterms:W3CDTF">2006-03-15T09:07:04Z</dcterms:created>
  <dcterms:modified xsi:type="dcterms:W3CDTF">2006-09-04T15:45:56Z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