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95" yWindow="210" windowWidth="7950" windowHeight="7305" tabRatio="804" activeTab="0"/>
  </bookViews>
  <sheets>
    <sheet name="Aug, 25 - 27 (we 35)" sheetId="1" r:id="rId1"/>
    <sheet name="Aug, 25 - 27 (TOP 20)" sheetId="2" r:id="rId2"/>
  </sheets>
  <definedNames>
    <definedName name="_xlnm.Print_Area" localSheetId="1">'Aug, 25 - 27 (TOP 20)'!$A$1:$X$27</definedName>
    <definedName name="_xlnm.Print_Area" localSheetId="0">'Aug, 25 - 27 (we 35)'!$A$1:$X$74</definedName>
  </definedNames>
  <calcPr fullCalcOnLoad="1"/>
</workbook>
</file>

<file path=xl/sharedStrings.xml><?xml version="1.0" encoding="utf-8"?>
<sst xmlns="http://schemas.openxmlformats.org/spreadsheetml/2006/main" count="305" uniqueCount="129">
  <si>
    <t>Title</t>
  </si>
  <si>
    <t>Distributor</t>
  </si>
  <si>
    <t>Friday</t>
  </si>
  <si>
    <t>Saturday</t>
  </si>
  <si>
    <t>Sunday</t>
  </si>
  <si>
    <t>Change</t>
  </si>
  <si>
    <t>Adm.</t>
  </si>
  <si>
    <t>WB</t>
  </si>
  <si>
    <t>WARNER BROS.</t>
  </si>
  <si>
    <t>UIP</t>
  </si>
  <si>
    <t>CHANTIER</t>
  </si>
  <si>
    <t>G.B.O.</t>
  </si>
  <si>
    <t>Release
Date</t>
  </si>
  <si>
    <t># of
Prints</t>
  </si>
  <si>
    <t># of
Screen</t>
  </si>
  <si>
    <t>Weeks in Release</t>
  </si>
  <si>
    <t>Weekend Total</t>
  </si>
  <si>
    <t>Last Weekend</t>
  </si>
  <si>
    <t>Cumulative</t>
  </si>
  <si>
    <t>Scr.Avg.
(Adm.)</t>
  </si>
  <si>
    <t>Avg.
Ticket</t>
  </si>
  <si>
    <t>WEEKEND TOTAL</t>
  </si>
  <si>
    <t>.</t>
  </si>
  <si>
    <t>*Sorted according to Weekend Total G.B.O. - Hafta sonu toplam hasılat sütununa göre sıralanmıştır.</t>
  </si>
  <si>
    <t>GEN</t>
  </si>
  <si>
    <t>TIGLON</t>
  </si>
  <si>
    <t>FOX</t>
  </si>
  <si>
    <t>BUENA VISTA</t>
  </si>
  <si>
    <t>COLUMBIA</t>
  </si>
  <si>
    <t>UNIVERSAL</t>
  </si>
  <si>
    <t>PRA</t>
  </si>
  <si>
    <t>R FILM</t>
  </si>
  <si>
    <t>Company</t>
  </si>
  <si>
    <t>Weekly Movie Magazine Antrakt  Presents - Haftalık Antrakt Sinema Gazetesi Sunar</t>
  </si>
  <si>
    <t>OZEN - UMUT</t>
  </si>
  <si>
    <t>WEEKEND BOX OFFICE &amp; ADMISSION REPORT</t>
  </si>
  <si>
    <t>TOP ALL</t>
  </si>
  <si>
    <t>AVSAR FILM</t>
  </si>
  <si>
    <t>TOP 20</t>
  </si>
  <si>
    <t>TÜRKİYE'S WEEKEND MARKET DATAS</t>
  </si>
  <si>
    <t>DA VINCI CODE</t>
  </si>
  <si>
    <t>SHE'S THE MAN</t>
  </si>
  <si>
    <t>35 MILIM</t>
  </si>
  <si>
    <t>KENDA</t>
  </si>
  <si>
    <r>
      <t xml:space="preserve">Yukarıdaki Turkey's Weekly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 </t>
    </r>
    <r>
      <rPr>
        <b/>
        <sz val="6"/>
        <rFont val="Arial"/>
        <family val="2"/>
      </rPr>
      <t>"Turkey's Weekly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r>
  </si>
  <si>
    <t>ICE AGE 2: THE MELTDOWN</t>
  </si>
  <si>
    <t>BABAM VE OGLUM</t>
  </si>
  <si>
    <t>MAN ABOUT TOWN</t>
  </si>
  <si>
    <t>COMBIEN TU M'AIMES</t>
  </si>
  <si>
    <t>POSEIDON</t>
  </si>
  <si>
    <t>MELISSA P.</t>
  </si>
  <si>
    <t>ROMANCE&amp;CIGARETTES</t>
  </si>
  <si>
    <t>D PRODUCTIONS</t>
  </si>
  <si>
    <t>MEDYAVIZYON</t>
  </si>
  <si>
    <t>FOCUS</t>
  </si>
  <si>
    <t>LOST CITY</t>
  </si>
  <si>
    <t>ORGANIZE ISLER</t>
  </si>
  <si>
    <t>BKM</t>
  </si>
  <si>
    <t>STAY</t>
  </si>
  <si>
    <t>LOVE IS IN THE AIR</t>
  </si>
  <si>
    <t>SUPERMAN RETURNS</t>
  </si>
  <si>
    <t>OZEN</t>
  </si>
  <si>
    <t>18.11 05</t>
  </si>
  <si>
    <t>BOY EATS GIRL</t>
  </si>
  <si>
    <t>ODYSSEI</t>
  </si>
  <si>
    <t>HABABAM SINIFI UC BUCUK</t>
  </si>
  <si>
    <t>PIRATES OF THE CARIBBEAN 2</t>
  </si>
  <si>
    <t>ANGEL-A</t>
  </si>
  <si>
    <t>UMUT SANAT</t>
  </si>
  <si>
    <t>LAKE HOUSE</t>
  </si>
  <si>
    <t>SCARY MOVIE 4</t>
  </si>
  <si>
    <t>FAST &amp;FURIOUS 3</t>
  </si>
  <si>
    <t>MONSTER HOUSE</t>
  </si>
  <si>
    <t>FEARLESS</t>
  </si>
  <si>
    <t>FIDA</t>
  </si>
  <si>
    <t>DESCENT, THE</t>
  </si>
  <si>
    <t>BREAK UP, THE</t>
  </si>
  <si>
    <t>DARK, THE</t>
  </si>
  <si>
    <t>SEE NO EVIL</t>
  </si>
  <si>
    <t>DON'T TELL</t>
  </si>
  <si>
    <t>GWAI WINK</t>
  </si>
  <si>
    <t>FROSTBITE</t>
  </si>
  <si>
    <t>BIR FILM</t>
  </si>
  <si>
    <t>BIR F. - CINEMEDYA</t>
  </si>
  <si>
    <t>TEXAS CHAINSAW MASSACRE, THE</t>
  </si>
  <si>
    <t>ETERNAL SUNSHINE OF THE SPOTLESS MIND</t>
  </si>
  <si>
    <t>WILD BUNCH</t>
  </si>
  <si>
    <t>RED SHOES</t>
  </si>
  <si>
    <t>CINECLICK ASIA</t>
  </si>
  <si>
    <t>EFLATUN</t>
  </si>
  <si>
    <t>TRAMVAY</t>
  </si>
  <si>
    <t>OLGUN ARUN</t>
  </si>
  <si>
    <t>GARFIELD 2</t>
  </si>
  <si>
    <t>ILLUSIONIST</t>
  </si>
  <si>
    <t>UNP</t>
  </si>
  <si>
    <t>AFTERDARK</t>
  </si>
  <si>
    <t>THREE BURIALS OF MELQUIADES ESTRADA</t>
  </si>
  <si>
    <t>EUROPA</t>
  </si>
  <si>
    <t>HEIGHST</t>
  </si>
  <si>
    <t>SUGAR WORKZ</t>
  </si>
  <si>
    <t>KURTLAR VADISI IRAK</t>
  </si>
  <si>
    <t>PANA</t>
  </si>
  <si>
    <t>FINAL DESTINATION 3</t>
  </si>
  <si>
    <t>HACIVAT KARAGOZ NEDEN OLDURULDU?</t>
  </si>
  <si>
    <t>IFR</t>
  </si>
  <si>
    <t>STOLEN EYES</t>
  </si>
  <si>
    <t>YAKA FILM</t>
  </si>
  <si>
    <t>WILD ,THE</t>
  </si>
  <si>
    <t>HOWL'S MOVING CASTLE</t>
  </si>
  <si>
    <t>BITTERSWEET LIFE, A</t>
  </si>
  <si>
    <t xml:space="preserve">*Bu hafta Barbar Film, ve R Film'in dağıtımda filmi yoktur. </t>
  </si>
  <si>
    <t>WEEKEND: 35         25 - 27 AUG' 2006</t>
  </si>
  <si>
    <t>OVER THE HEDGE</t>
  </si>
  <si>
    <t>DREAMWROKS</t>
  </si>
  <si>
    <t>HALF LIGHT</t>
  </si>
  <si>
    <t>ARSEN LUPIN</t>
  </si>
  <si>
    <t>TF1</t>
  </si>
  <si>
    <t>LITTLE MAN</t>
  </si>
  <si>
    <t>ARZU -FIDA</t>
  </si>
  <si>
    <t>AMERICAN HAUNTING, AN</t>
  </si>
  <si>
    <t>FOUR STARS</t>
  </si>
  <si>
    <t>X MEN 3: THE LAST STAND</t>
  </si>
  <si>
    <t>KELOGLAN KARA PRENSE KARSI</t>
  </si>
  <si>
    <t>ENERGY</t>
  </si>
  <si>
    <t>UNDISCOVERED</t>
  </si>
  <si>
    <t>MATCHPOINT</t>
  </si>
  <si>
    <t>JE NE SUIS PAIS</t>
  </si>
  <si>
    <t>REZO</t>
  </si>
  <si>
    <t>WEEKEND: 35                 25 - 27 AUG' 2006</t>
  </si>
</sst>
</file>

<file path=xl/styles.xml><?xml version="1.0" encoding="utf-8"?>
<styleSheet xmlns="http://schemas.openxmlformats.org/spreadsheetml/2006/main">
  <numFmts count="3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_-* #,##0.0\ _T_L_-;\-* #,##0.0\ _T_L_-;_-* &quot;-&quot;??\ _T_L_-;_-@_-"/>
    <numFmt numFmtId="173" formatCode="_-* #,##0\ _T_L_-;\-* #,##0\ _T_L_-;_-* &quot;-&quot;??\ _T_L_-;_-@_-"/>
    <numFmt numFmtId="174" formatCode="[$-41F]dd\ mmmm\ yyyy\ dddd"/>
    <numFmt numFmtId="175" formatCode="[$-41F]d\ mmmm\ yy;@"/>
    <numFmt numFmtId="176" formatCode="mm/dd/yy"/>
    <numFmt numFmtId="177" formatCode="#,##0.00\ "/>
    <numFmt numFmtId="178" formatCode="_(* #,##0_);_(* \(#,##0\);_(* &quot;-&quot;??_);_(@_)"/>
    <numFmt numFmtId="179" formatCode="\%\ 0\ "/>
    <numFmt numFmtId="180" formatCode="#,##0\ "/>
    <numFmt numFmtId="181" formatCode="\%\ 0"/>
    <numFmt numFmtId="182" formatCode="dd/mm/yy"/>
    <numFmt numFmtId="183" formatCode="#,##0.00\ \ "/>
    <numFmt numFmtId="184" formatCode="0\ %\ "/>
    <numFmt numFmtId="185" formatCode="0.00\ "/>
    <numFmt numFmtId="186" formatCode="dd/mm/yy;@"/>
    <numFmt numFmtId="187" formatCode="#,##0_-"/>
    <numFmt numFmtId="188" formatCode="#,##0\ \ "/>
  </numFmts>
  <fonts count="41">
    <font>
      <sz val="10"/>
      <name val="Arial"/>
      <family val="0"/>
    </font>
    <font>
      <sz val="8"/>
      <name val="Arial"/>
      <family val="0"/>
    </font>
    <font>
      <u val="single"/>
      <sz val="10"/>
      <color indexed="12"/>
      <name val="Arial"/>
      <family val="0"/>
    </font>
    <font>
      <u val="single"/>
      <sz val="10"/>
      <color indexed="36"/>
      <name val="Arial"/>
      <family val="0"/>
    </font>
    <font>
      <b/>
      <sz val="9"/>
      <name val="Century Gothic"/>
      <family val="2"/>
    </font>
    <font>
      <sz val="40"/>
      <color indexed="9"/>
      <name val="Impact"/>
      <family val="2"/>
    </font>
    <font>
      <sz val="20"/>
      <color indexed="9"/>
      <name val="Impact"/>
      <family val="2"/>
    </font>
    <font>
      <sz val="14"/>
      <name val="Impact"/>
      <family val="2"/>
    </font>
    <font>
      <sz val="9"/>
      <name val="Trebuchet MS"/>
      <family val="2"/>
    </font>
    <font>
      <sz val="20"/>
      <name val="Impact"/>
      <family val="2"/>
    </font>
    <font>
      <b/>
      <sz val="10"/>
      <name val="Century Gothic"/>
      <family val="2"/>
    </font>
    <font>
      <sz val="10"/>
      <name val="Trebuchet MS"/>
      <family val="2"/>
    </font>
    <font>
      <sz val="14"/>
      <name val="Arial"/>
      <family val="2"/>
    </font>
    <font>
      <sz val="14"/>
      <name val="Trebuchet MS"/>
      <family val="2"/>
    </font>
    <font>
      <sz val="12"/>
      <name val="Tahoma"/>
      <family val="2"/>
    </font>
    <font>
      <b/>
      <sz val="10"/>
      <color indexed="9"/>
      <name val="Century Gothic"/>
      <family val="2"/>
    </font>
    <font>
      <i/>
      <sz val="9"/>
      <name val="Arial"/>
      <family val="2"/>
    </font>
    <font>
      <sz val="6"/>
      <name val="Arial"/>
      <family val="2"/>
    </font>
    <font>
      <b/>
      <sz val="6"/>
      <name val="Arial"/>
      <family val="2"/>
    </font>
    <font>
      <b/>
      <sz val="14"/>
      <name val="Impact"/>
      <family val="2"/>
    </font>
    <font>
      <b/>
      <sz val="12"/>
      <name val="Tahoma"/>
      <family val="2"/>
    </font>
    <font>
      <b/>
      <sz val="14"/>
      <name val="Arial"/>
      <family val="2"/>
    </font>
    <font>
      <sz val="10"/>
      <color indexed="9"/>
      <name val="Impact"/>
      <family val="2"/>
    </font>
    <font>
      <sz val="10"/>
      <color indexed="9"/>
      <name val="Trebuchet MS"/>
      <family val="2"/>
    </font>
    <font>
      <b/>
      <sz val="14"/>
      <color indexed="9"/>
      <name val="Impact"/>
      <family val="2"/>
    </font>
    <font>
      <b/>
      <sz val="10"/>
      <color indexed="9"/>
      <name val="Impact"/>
      <family val="2"/>
    </font>
    <font>
      <sz val="30"/>
      <name val="Batang"/>
      <family val="1"/>
    </font>
    <font>
      <b/>
      <sz val="40"/>
      <name val="Batang"/>
      <family val="1"/>
    </font>
    <font>
      <b/>
      <sz val="40"/>
      <name val="Arial"/>
      <family val="0"/>
    </font>
    <font>
      <sz val="20"/>
      <name val="Batang"/>
      <family val="1"/>
    </font>
    <font>
      <sz val="10"/>
      <name val="Batang"/>
      <family val="1"/>
    </font>
    <font>
      <b/>
      <sz val="25"/>
      <name val="Batang"/>
      <family val="1"/>
    </font>
    <font>
      <sz val="15"/>
      <name val="Batang"/>
      <family val="1"/>
    </font>
    <font>
      <sz val="15"/>
      <name val="Arial"/>
      <family val="2"/>
    </font>
    <font>
      <b/>
      <sz val="15"/>
      <name val="Batang"/>
      <family val="1"/>
    </font>
    <font>
      <b/>
      <sz val="15"/>
      <name val="Arial"/>
      <family val="0"/>
    </font>
    <font>
      <b/>
      <sz val="30"/>
      <color indexed="18"/>
      <name val="Arial"/>
      <family val="2"/>
    </font>
    <font>
      <b/>
      <sz val="15"/>
      <color indexed="18"/>
      <name val="Arial"/>
      <family val="2"/>
    </font>
    <font>
      <b/>
      <i/>
      <sz val="9"/>
      <color indexed="10"/>
      <name val="Arial"/>
      <family val="2"/>
    </font>
    <font>
      <b/>
      <sz val="10"/>
      <name val="Trebuchet MS"/>
      <family val="2"/>
    </font>
    <font>
      <b/>
      <sz val="10"/>
      <color indexed="9"/>
      <name val="Trebuchet MS"/>
      <family val="2"/>
    </font>
  </fonts>
  <fills count="6">
    <fill>
      <patternFill/>
    </fill>
    <fill>
      <patternFill patternType="gray125"/>
    </fill>
    <fill>
      <patternFill patternType="solid">
        <fgColor indexed="56"/>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s>
  <borders count="55">
    <border>
      <left/>
      <right/>
      <top/>
      <bottom/>
      <diagonal/>
    </border>
    <border>
      <left style="hair"/>
      <right>
        <color indexed="63"/>
      </right>
      <top style="hair"/>
      <bottom style="hair"/>
    </border>
    <border>
      <left style="hair"/>
      <right style="hair"/>
      <top style="medium"/>
      <bottom style="medium"/>
    </border>
    <border>
      <left style="hair"/>
      <right style="medium"/>
      <top style="medium"/>
      <bottom style="medium"/>
    </border>
    <border>
      <left style="hair"/>
      <right style="hair"/>
      <top>
        <color indexed="63"/>
      </top>
      <bottom>
        <color indexed="63"/>
      </bottom>
    </border>
    <border>
      <left style="hair"/>
      <right>
        <color indexed="63"/>
      </right>
      <top>
        <color indexed="63"/>
      </top>
      <bottom style="hair"/>
    </border>
    <border>
      <left style="medium"/>
      <right style="thin"/>
      <top>
        <color indexed="63"/>
      </top>
      <bottom style="thin"/>
    </border>
    <border>
      <left style="medium"/>
      <right>
        <color indexed="63"/>
      </right>
      <top>
        <color indexed="63"/>
      </top>
      <bottom>
        <color indexed="63"/>
      </bottom>
    </border>
    <border>
      <left style="medium"/>
      <right style="hair"/>
      <top style="medium"/>
      <bottom style="hair"/>
    </border>
    <border>
      <left style="medium"/>
      <right style="hair"/>
      <top style="hair"/>
      <bottom style="hair"/>
    </border>
    <border>
      <left style="medium"/>
      <right style="hair"/>
      <top style="hair"/>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hair"/>
      <bottom style="hair"/>
    </border>
    <border>
      <left style="hair"/>
      <right style="medium"/>
      <top>
        <color indexed="63"/>
      </top>
      <bottom>
        <color indexed="63"/>
      </bottom>
    </border>
    <border>
      <left style="hair"/>
      <right style="hair"/>
      <top>
        <color indexed="63"/>
      </top>
      <bottom style="medium"/>
    </border>
    <border>
      <left style="hair"/>
      <right style="medium"/>
      <top>
        <color indexed="63"/>
      </top>
      <bottom style="medium"/>
    </border>
    <border>
      <left>
        <color indexed="63"/>
      </left>
      <right style="hair"/>
      <top>
        <color indexed="63"/>
      </top>
      <bottom style="medium"/>
    </border>
    <border>
      <left>
        <color indexed="63"/>
      </left>
      <right style="hair"/>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hair"/>
      <bottom style="medium"/>
    </border>
    <border>
      <left style="hair"/>
      <right style="hair"/>
      <top style="hair"/>
      <bottom style="hair"/>
    </border>
    <border>
      <left style="hair"/>
      <right style="hair"/>
      <top>
        <color indexed="63"/>
      </top>
      <bottom style="hair"/>
    </border>
    <border>
      <left style="medium"/>
      <right>
        <color indexed="63"/>
      </right>
      <top style="medium"/>
      <bottom style="hair"/>
    </border>
    <border>
      <left style="medium"/>
      <right>
        <color indexed="63"/>
      </right>
      <top>
        <color indexed="63"/>
      </top>
      <bottom style="hair"/>
    </border>
    <border>
      <left style="thin"/>
      <right style="thin"/>
      <top>
        <color indexed="63"/>
      </top>
      <bottom>
        <color indexed="63"/>
      </bottom>
    </border>
    <border>
      <left style="hair"/>
      <right style="hair"/>
      <top style="medium"/>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color indexed="63"/>
      </right>
      <top style="hair"/>
      <bottom>
        <color indexed="63"/>
      </bottom>
    </border>
    <border>
      <left style="medium"/>
      <right style="hair"/>
      <top>
        <color indexed="63"/>
      </top>
      <bottom>
        <color indexed="63"/>
      </bottom>
    </border>
    <border>
      <left style="medium"/>
      <right style="hair"/>
      <top>
        <color indexed="63"/>
      </top>
      <bottom style="hair"/>
    </border>
    <border>
      <left style="hair"/>
      <right style="medium"/>
      <top style="medium"/>
      <bottom style="hair"/>
    </border>
    <border>
      <left style="medium"/>
      <right style="thin"/>
      <top style="medium"/>
      <bottom style="thin"/>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hair"/>
      <top style="medium"/>
      <bottom style="medium"/>
    </border>
    <border>
      <left style="hair"/>
      <right style="medium"/>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3">
    <xf numFmtId="0" fontId="0" fillId="0" borderId="0" xfId="0" applyAlignment="1">
      <alignment/>
    </xf>
    <xf numFmtId="0" fontId="8" fillId="0" borderId="0" xfId="0" applyFont="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12" fillId="0" borderId="0" xfId="0" applyFont="1" applyAlignment="1" applyProtection="1">
      <alignment vertical="center"/>
      <protection locked="0"/>
    </xf>
    <xf numFmtId="0" fontId="13" fillId="0" borderId="0" xfId="0" applyFont="1" applyAlignment="1" applyProtection="1">
      <alignment vertical="center"/>
      <protection/>
    </xf>
    <xf numFmtId="0" fontId="8" fillId="0" borderId="0" xfId="0" applyFont="1" applyAlignment="1" applyProtection="1">
      <alignment vertical="center"/>
      <protection/>
    </xf>
    <xf numFmtId="0" fontId="12" fillId="0" borderId="0" xfId="0" applyFont="1" applyAlignment="1" applyProtection="1">
      <alignment vertical="center"/>
      <protection/>
    </xf>
    <xf numFmtId="0" fontId="7"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183" fontId="12" fillId="0" borderId="0" xfId="0" applyNumberFormat="1" applyFont="1" applyAlignment="1" applyProtection="1">
      <alignment vertical="center"/>
      <protection locked="0"/>
    </xf>
    <xf numFmtId="0" fontId="21" fillId="0" borderId="0" xfId="0" applyFont="1" applyFill="1" applyAlignment="1" applyProtection="1">
      <alignment vertical="center"/>
      <protection locked="0"/>
    </xf>
    <xf numFmtId="0" fontId="22" fillId="0" borderId="0" xfId="0" applyFont="1" applyAlignment="1" applyProtection="1">
      <alignment vertical="center"/>
      <protection/>
    </xf>
    <xf numFmtId="0" fontId="23" fillId="0" borderId="0" xfId="0" applyFont="1" applyAlignment="1" applyProtection="1">
      <alignment vertical="center"/>
      <protection/>
    </xf>
    <xf numFmtId="0" fontId="21" fillId="0" borderId="0" xfId="0" applyFont="1" applyAlignment="1" applyProtection="1">
      <alignment horizontal="right" vertical="center"/>
      <protection locked="0"/>
    </xf>
    <xf numFmtId="0" fontId="24" fillId="0" borderId="1" xfId="0" applyFont="1" applyBorder="1" applyAlignment="1" applyProtection="1">
      <alignment horizontal="center" vertical="center"/>
      <protection/>
    </xf>
    <xf numFmtId="0" fontId="25" fillId="0" borderId="1" xfId="0" applyFont="1" applyBorder="1" applyAlignment="1" applyProtection="1">
      <alignment horizontal="right" vertical="center"/>
      <protection/>
    </xf>
    <xf numFmtId="0" fontId="15" fillId="2" borderId="2" xfId="0" applyFont="1" applyFill="1" applyBorder="1" applyAlignment="1" applyProtection="1">
      <alignment horizontal="center" vertical="center"/>
      <protection/>
    </xf>
    <xf numFmtId="3" fontId="15" fillId="2" borderId="2" xfId="0" applyNumberFormat="1" applyFont="1" applyFill="1" applyBorder="1" applyAlignment="1" applyProtection="1">
      <alignment horizontal="center" vertical="center"/>
      <protection/>
    </xf>
    <xf numFmtId="183" fontId="15" fillId="2" borderId="2" xfId="0" applyNumberFormat="1" applyFont="1" applyFill="1" applyBorder="1" applyAlignment="1" applyProtection="1">
      <alignment vertical="center"/>
      <protection/>
    </xf>
    <xf numFmtId="180" fontId="15" fillId="2" borderId="2" xfId="0" applyNumberFormat="1" applyFont="1" applyFill="1" applyBorder="1" applyAlignment="1" applyProtection="1">
      <alignment vertical="center"/>
      <protection/>
    </xf>
    <xf numFmtId="180" fontId="15" fillId="2" borderId="2" xfId="0" applyNumberFormat="1" applyFont="1" applyFill="1" applyBorder="1" applyAlignment="1" applyProtection="1">
      <alignment horizontal="right" vertical="center"/>
      <protection/>
    </xf>
    <xf numFmtId="177" fontId="15" fillId="2" borderId="2" xfId="0" applyNumberFormat="1" applyFont="1" applyFill="1" applyBorder="1" applyAlignment="1" applyProtection="1">
      <alignment vertical="center"/>
      <protection/>
    </xf>
    <xf numFmtId="184" fontId="15" fillId="2" borderId="2" xfId="21" applyNumberFormat="1" applyFont="1" applyFill="1" applyBorder="1" applyAlignment="1" applyProtection="1">
      <alignment vertical="center"/>
      <protection/>
    </xf>
    <xf numFmtId="1" fontId="15" fillId="2" borderId="2" xfId="0" applyNumberFormat="1" applyFont="1" applyFill="1" applyBorder="1" applyAlignment="1" applyProtection="1">
      <alignment horizontal="center" vertical="center"/>
      <protection/>
    </xf>
    <xf numFmtId="178" fontId="15" fillId="2" borderId="3" xfId="0" applyNumberFormat="1"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83" fontId="15" fillId="2" borderId="2" xfId="0" applyNumberFormat="1" applyFont="1" applyFill="1" applyBorder="1" applyAlignment="1" applyProtection="1">
      <alignment horizontal="right" vertical="center"/>
      <protection/>
    </xf>
    <xf numFmtId="0" fontId="10" fillId="0" borderId="1" xfId="0" applyFont="1" applyFill="1" applyBorder="1" applyAlignment="1" applyProtection="1">
      <alignment horizontal="right" vertical="center"/>
      <protection/>
    </xf>
    <xf numFmtId="0" fontId="14" fillId="0" borderId="4" xfId="0" applyFont="1" applyBorder="1" applyAlignment="1" applyProtection="1">
      <alignment vertical="center"/>
      <protection/>
    </xf>
    <xf numFmtId="182" fontId="14" fillId="0" borderId="4" xfId="0" applyNumberFormat="1" applyFont="1" applyBorder="1" applyAlignment="1" applyProtection="1">
      <alignment horizontal="center" vertical="center"/>
      <protection/>
    </xf>
    <xf numFmtId="0" fontId="14" fillId="0" borderId="4" xfId="0" applyFont="1" applyBorder="1" applyAlignment="1" applyProtection="1">
      <alignment horizontal="left" vertical="center"/>
      <protection/>
    </xf>
    <xf numFmtId="0" fontId="14" fillId="0" borderId="4" xfId="0" applyFont="1" applyBorder="1" applyAlignment="1" applyProtection="1">
      <alignment horizontal="center" vertical="center"/>
      <protection/>
    </xf>
    <xf numFmtId="183" fontId="14" fillId="0" borderId="4" xfId="15" applyNumberFormat="1" applyFont="1" applyBorder="1" applyAlignment="1" applyProtection="1">
      <alignment vertical="center"/>
      <protection/>
    </xf>
    <xf numFmtId="180" fontId="14" fillId="0" borderId="4" xfId="15" applyNumberFormat="1" applyFont="1" applyBorder="1" applyAlignment="1" applyProtection="1">
      <alignment vertical="center"/>
      <protection/>
    </xf>
    <xf numFmtId="183" fontId="20" fillId="0" borderId="4" xfId="15" applyNumberFormat="1" applyFont="1" applyFill="1" applyBorder="1" applyAlignment="1" applyProtection="1">
      <alignment vertical="center"/>
      <protection/>
    </xf>
    <xf numFmtId="180" fontId="14" fillId="0" borderId="4" xfId="15" applyNumberFormat="1" applyFont="1" applyFill="1" applyBorder="1" applyAlignment="1" applyProtection="1">
      <alignment vertical="center"/>
      <protection/>
    </xf>
    <xf numFmtId="180" fontId="14" fillId="0" borderId="4" xfId="15" applyNumberFormat="1" applyFont="1" applyBorder="1" applyAlignment="1" applyProtection="1">
      <alignment horizontal="right" vertical="center"/>
      <protection/>
    </xf>
    <xf numFmtId="177" fontId="14" fillId="0" borderId="4" xfId="15" applyNumberFormat="1" applyFont="1" applyBorder="1" applyAlignment="1" applyProtection="1">
      <alignment vertical="center"/>
      <protection/>
    </xf>
    <xf numFmtId="178" fontId="14" fillId="0" borderId="4" xfId="15" applyNumberFormat="1" applyFont="1" applyBorder="1" applyAlignment="1" applyProtection="1">
      <alignment vertical="center"/>
      <protection/>
    </xf>
    <xf numFmtId="0" fontId="8" fillId="0" borderId="0" xfId="0" applyFont="1" applyFill="1" applyBorder="1" applyAlignment="1" applyProtection="1">
      <alignment vertical="center" wrapText="1"/>
      <protection locked="0"/>
    </xf>
    <xf numFmtId="0" fontId="19" fillId="0" borderId="5" xfId="0" applyFont="1" applyBorder="1" applyAlignment="1" applyProtection="1">
      <alignment horizontal="center" vertical="center"/>
      <protection/>
    </xf>
    <xf numFmtId="0" fontId="10" fillId="0" borderId="6" xfId="0" applyFont="1" applyFill="1" applyBorder="1" applyAlignment="1" applyProtection="1">
      <alignment horizontal="center" vertical="center"/>
      <protection/>
    </xf>
    <xf numFmtId="0" fontId="0" fillId="0" borderId="7" xfId="0" applyBorder="1" applyAlignment="1">
      <alignment vertical="center" wrapText="1"/>
    </xf>
    <xf numFmtId="0" fontId="0" fillId="0" borderId="0" xfId="0" applyBorder="1" applyAlignment="1">
      <alignment vertical="center" wrapText="1"/>
    </xf>
    <xf numFmtId="0" fontId="10" fillId="0" borderId="8" xfId="0" applyFont="1" applyBorder="1" applyAlignment="1" applyProtection="1">
      <alignment vertical="center"/>
      <protection/>
    </xf>
    <xf numFmtId="0" fontId="10" fillId="0" borderId="9" xfId="0" applyFont="1" applyFill="1" applyBorder="1" applyAlignment="1" applyProtection="1">
      <alignment vertical="center"/>
      <protection/>
    </xf>
    <xf numFmtId="0" fontId="7" fillId="0" borderId="9"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0" fillId="0" borderId="0" xfId="0" applyBorder="1" applyAlignment="1">
      <alignment horizontal="center" vertical="center" wrapText="1"/>
    </xf>
    <xf numFmtId="0" fontId="10" fillId="0" borderId="11" xfId="0" applyFont="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wrapText="1"/>
      <protection/>
    </xf>
    <xf numFmtId="0" fontId="10" fillId="0" borderId="12" xfId="0" applyFont="1" applyBorder="1" applyAlignment="1" applyProtection="1">
      <alignment horizontal="center" vertical="center"/>
      <protection/>
    </xf>
    <xf numFmtId="183" fontId="10" fillId="0" borderId="12" xfId="0" applyNumberFormat="1"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3" xfId="0" applyFont="1" applyFill="1" applyBorder="1" applyAlignment="1" applyProtection="1">
      <alignment horizontal="center" vertical="center" wrapText="1"/>
      <protection/>
    </xf>
    <xf numFmtId="0" fontId="33" fillId="0" borderId="0" xfId="0" applyFont="1" applyAlignment="1" applyProtection="1">
      <alignment vertical="center"/>
      <protection locked="0"/>
    </xf>
    <xf numFmtId="0" fontId="33" fillId="0" borderId="0" xfId="0" applyFont="1" applyBorder="1" applyAlignment="1">
      <alignment vertical="center" wrapText="1"/>
    </xf>
    <xf numFmtId="0" fontId="10" fillId="0" borderId="14" xfId="0" applyFont="1" applyFill="1" applyBorder="1" applyAlignment="1" applyProtection="1">
      <alignment horizontal="right" vertical="center"/>
      <protection/>
    </xf>
    <xf numFmtId="178" fontId="14" fillId="0" borderId="15" xfId="15" applyNumberFormat="1" applyFont="1" applyBorder="1" applyAlignment="1" applyProtection="1">
      <alignment vertical="center"/>
      <protection/>
    </xf>
    <xf numFmtId="0" fontId="7" fillId="0" borderId="14"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9" fillId="0" borderId="1" xfId="0" applyFont="1" applyBorder="1" applyAlignment="1" applyProtection="1">
      <alignment horizontal="right" vertical="center"/>
      <protection/>
    </xf>
    <xf numFmtId="0" fontId="14" fillId="0" borderId="16" xfId="0" applyFont="1" applyBorder="1" applyAlignment="1" applyProtection="1">
      <alignment horizontal="center" vertical="center"/>
      <protection/>
    </xf>
    <xf numFmtId="183" fontId="14" fillId="0" borderId="16" xfId="15" applyNumberFormat="1" applyFont="1" applyBorder="1" applyAlignment="1" applyProtection="1">
      <alignment vertical="center"/>
      <protection/>
    </xf>
    <xf numFmtId="180" fontId="14" fillId="0" borderId="16" xfId="15" applyNumberFormat="1" applyFont="1" applyBorder="1" applyAlignment="1" applyProtection="1">
      <alignment vertical="center"/>
      <protection/>
    </xf>
    <xf numFmtId="183" fontId="20" fillId="0" borderId="16" xfId="15" applyNumberFormat="1" applyFont="1" applyFill="1" applyBorder="1" applyAlignment="1" applyProtection="1">
      <alignment vertical="center"/>
      <protection/>
    </xf>
    <xf numFmtId="180" fontId="14" fillId="0" borderId="16" xfId="15" applyNumberFormat="1" applyFont="1" applyFill="1" applyBorder="1" applyAlignment="1" applyProtection="1">
      <alignment vertical="center"/>
      <protection/>
    </xf>
    <xf numFmtId="180" fontId="14" fillId="0" borderId="16" xfId="15" applyNumberFormat="1" applyFont="1" applyBorder="1" applyAlignment="1" applyProtection="1">
      <alignment horizontal="right" vertical="center"/>
      <protection/>
    </xf>
    <xf numFmtId="177" fontId="14" fillId="0" borderId="16" xfId="15" applyNumberFormat="1" applyFont="1" applyBorder="1" applyAlignment="1" applyProtection="1">
      <alignment vertical="center"/>
      <protection/>
    </xf>
    <xf numFmtId="178" fontId="14" fillId="0" borderId="16" xfId="15" applyNumberFormat="1" applyFont="1" applyBorder="1" applyAlignment="1" applyProtection="1">
      <alignment vertical="center"/>
      <protection/>
    </xf>
    <xf numFmtId="178" fontId="14" fillId="0" borderId="17" xfId="15" applyNumberFormat="1" applyFont="1" applyBorder="1" applyAlignment="1" applyProtection="1">
      <alignment vertical="center"/>
      <protection/>
    </xf>
    <xf numFmtId="0" fontId="14" fillId="0" borderId="18" xfId="0" applyFont="1" applyBorder="1" applyAlignment="1" applyProtection="1">
      <alignment horizontal="center" vertical="center"/>
      <protection/>
    </xf>
    <xf numFmtId="3" fontId="15" fillId="2" borderId="19" xfId="0" applyNumberFormat="1" applyFont="1" applyFill="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14" fillId="0" borderId="21" xfId="0" applyFont="1" applyBorder="1" applyAlignment="1" applyProtection="1">
      <alignment vertical="center"/>
      <protection/>
    </xf>
    <xf numFmtId="182" fontId="14" fillId="0" borderId="21" xfId="0" applyNumberFormat="1" applyFont="1" applyBorder="1" applyAlignment="1" applyProtection="1">
      <alignment horizontal="center" vertical="center"/>
      <protection/>
    </xf>
    <xf numFmtId="0" fontId="14" fillId="0" borderId="21" xfId="0" applyFont="1" applyBorder="1" applyAlignment="1" applyProtection="1">
      <alignment horizontal="left" vertical="center"/>
      <protection/>
    </xf>
    <xf numFmtId="0" fontId="7" fillId="0" borderId="22" xfId="0" applyFont="1" applyFill="1" applyBorder="1" applyAlignment="1" applyProtection="1">
      <alignment vertical="center"/>
      <protection locked="0"/>
    </xf>
    <xf numFmtId="0" fontId="21" fillId="0" borderId="23" xfId="0" applyFont="1" applyBorder="1" applyAlignment="1" applyProtection="1">
      <alignment horizontal="right" vertical="center"/>
      <protection locked="0"/>
    </xf>
    <xf numFmtId="0" fontId="7" fillId="0" borderId="24" xfId="0" applyFont="1" applyBorder="1" applyAlignment="1" applyProtection="1">
      <alignment horizontal="center" vertical="center"/>
      <protection locked="0"/>
    </xf>
    <xf numFmtId="0" fontId="12" fillId="0" borderId="24" xfId="0" applyFont="1" applyBorder="1" applyAlignment="1" applyProtection="1">
      <alignment vertical="center"/>
      <protection locked="0"/>
    </xf>
    <xf numFmtId="0" fontId="12" fillId="0" borderId="24" xfId="0" applyFont="1" applyBorder="1" applyAlignment="1" applyProtection="1">
      <alignment horizontal="left" vertical="center"/>
      <protection locked="0"/>
    </xf>
    <xf numFmtId="0" fontId="12" fillId="0" borderId="24" xfId="0" applyFont="1" applyBorder="1" applyAlignment="1" applyProtection="1">
      <alignment horizontal="center" vertical="center"/>
      <protection locked="0"/>
    </xf>
    <xf numFmtId="0" fontId="21" fillId="0" borderId="24" xfId="0" applyFont="1" applyFill="1" applyBorder="1" applyAlignment="1" applyProtection="1">
      <alignment vertical="center"/>
      <protection locked="0"/>
    </xf>
    <xf numFmtId="183" fontId="12" fillId="0" borderId="24" xfId="0" applyNumberFormat="1" applyFont="1" applyBorder="1" applyAlignment="1" applyProtection="1">
      <alignment vertical="center"/>
      <protection locked="0"/>
    </xf>
    <xf numFmtId="0" fontId="7" fillId="0" borderId="25" xfId="0" applyFont="1" applyFill="1" applyBorder="1" applyAlignment="1" applyProtection="1">
      <alignment vertical="center"/>
      <protection locked="0"/>
    </xf>
    <xf numFmtId="0" fontId="7" fillId="0" borderId="26" xfId="0" applyFont="1" applyFill="1" applyBorder="1" applyAlignment="1" applyProtection="1">
      <alignment vertical="center"/>
      <protection locked="0"/>
    </xf>
    <xf numFmtId="0" fontId="36" fillId="0" borderId="27" xfId="0" applyFont="1" applyBorder="1" applyAlignment="1">
      <alignment horizontal="center" vertical="center" wrapText="1"/>
    </xf>
    <xf numFmtId="0" fontId="37" fillId="0" borderId="27" xfId="0" applyFont="1" applyBorder="1" applyAlignment="1">
      <alignment horizontal="center" vertical="center" wrapText="1"/>
    </xf>
    <xf numFmtId="0" fontId="11" fillId="0" borderId="23" xfId="0" applyFont="1" applyFill="1" applyBorder="1" applyAlignment="1" applyProtection="1">
      <alignment horizontal="left" vertical="center"/>
      <protection locked="0"/>
    </xf>
    <xf numFmtId="182" fontId="11" fillId="0" borderId="23" xfId="0" applyNumberFormat="1" applyFont="1" applyFill="1" applyBorder="1" applyAlignment="1" applyProtection="1">
      <alignment horizontal="center" vertical="center"/>
      <protection locked="0"/>
    </xf>
    <xf numFmtId="0" fontId="11" fillId="0" borderId="23" xfId="0" applyFont="1" applyFill="1" applyBorder="1" applyAlignment="1">
      <alignment horizontal="left" vertical="center"/>
    </xf>
    <xf numFmtId="0" fontId="11" fillId="0" borderId="23" xfId="0" applyFont="1" applyFill="1" applyBorder="1" applyAlignment="1" applyProtection="1">
      <alignment horizontal="center" vertical="center"/>
      <protection locked="0"/>
    </xf>
    <xf numFmtId="185" fontId="11" fillId="0" borderId="23" xfId="15" applyNumberFormat="1" applyFont="1" applyFill="1" applyBorder="1" applyAlignment="1">
      <alignment vertical="center"/>
    </xf>
    <xf numFmtId="185" fontId="11" fillId="0" borderId="23" xfId="21" applyNumberFormat="1" applyFont="1" applyFill="1" applyBorder="1" applyAlignment="1" applyProtection="1">
      <alignment vertical="center"/>
      <protection/>
    </xf>
    <xf numFmtId="184" fontId="11" fillId="0" borderId="23" xfId="21" applyNumberFormat="1" applyFont="1" applyFill="1" applyBorder="1" applyAlignment="1" applyProtection="1">
      <alignment vertical="center"/>
      <protection/>
    </xf>
    <xf numFmtId="182" fontId="11" fillId="0" borderId="23" xfId="0" applyNumberFormat="1"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NumberFormat="1" applyFont="1" applyFill="1" applyBorder="1" applyAlignment="1" applyProtection="1">
      <alignment horizontal="left" vertical="center"/>
      <protection locked="0"/>
    </xf>
    <xf numFmtId="0" fontId="11" fillId="0" borderId="23" xfId="0" applyNumberFormat="1" applyFont="1" applyFill="1" applyBorder="1" applyAlignment="1" applyProtection="1">
      <alignment horizontal="center" vertical="center"/>
      <protection locked="0"/>
    </xf>
    <xf numFmtId="0" fontId="11" fillId="0" borderId="28" xfId="0" applyFont="1" applyFill="1" applyBorder="1" applyAlignment="1">
      <alignment horizontal="left" vertical="center"/>
    </xf>
    <xf numFmtId="185" fontId="11" fillId="0" borderId="29" xfId="15" applyNumberFormat="1" applyFont="1" applyFill="1" applyBorder="1" applyAlignment="1">
      <alignment vertical="center"/>
    </xf>
    <xf numFmtId="185" fontId="11" fillId="0" borderId="29" xfId="21" applyNumberFormat="1" applyFont="1" applyFill="1" applyBorder="1" applyAlignment="1" applyProtection="1">
      <alignment vertical="center"/>
      <protection/>
    </xf>
    <xf numFmtId="185" fontId="11" fillId="0" borderId="29" xfId="0" applyNumberFormat="1" applyFont="1" applyFill="1" applyBorder="1" applyAlignment="1">
      <alignment vertical="center"/>
    </xf>
    <xf numFmtId="0" fontId="11" fillId="0" borderId="30" xfId="0" applyFont="1" applyFill="1" applyBorder="1" applyAlignment="1" applyProtection="1">
      <alignment horizontal="left" vertical="center"/>
      <protection locked="0"/>
    </xf>
    <xf numFmtId="182" fontId="11" fillId="0" borderId="30" xfId="0" applyNumberFormat="1" applyFont="1" applyFill="1" applyBorder="1" applyAlignment="1" applyProtection="1">
      <alignment horizontal="center" vertical="center"/>
      <protection locked="0"/>
    </xf>
    <xf numFmtId="0" fontId="11" fillId="0" borderId="30" xfId="0" applyFont="1" applyFill="1" applyBorder="1" applyAlignment="1">
      <alignment horizontal="left" vertical="center"/>
    </xf>
    <xf numFmtId="0" fontId="11" fillId="0" borderId="30" xfId="0" applyFont="1" applyFill="1" applyBorder="1" applyAlignment="1" applyProtection="1">
      <alignment horizontal="center" vertical="center"/>
      <protection locked="0"/>
    </xf>
    <xf numFmtId="182" fontId="11" fillId="0" borderId="30" xfId="0" applyNumberFormat="1" applyFont="1" applyFill="1" applyBorder="1" applyAlignment="1">
      <alignment horizontal="center" vertical="center"/>
    </xf>
    <xf numFmtId="0" fontId="11" fillId="0" borderId="30" xfId="0" applyFont="1" applyFill="1" applyBorder="1" applyAlignment="1">
      <alignment horizontal="center" vertical="center"/>
    </xf>
    <xf numFmtId="185" fontId="11" fillId="0" borderId="31" xfId="0" applyNumberFormat="1" applyFont="1" applyFill="1" applyBorder="1" applyAlignment="1">
      <alignment vertical="center"/>
    </xf>
    <xf numFmtId="0" fontId="16" fillId="0" borderId="0" xfId="0" applyFont="1" applyAlignment="1" applyProtection="1">
      <alignment vertical="center" wrapText="1"/>
      <protection locked="0"/>
    </xf>
    <xf numFmtId="0" fontId="19" fillId="0" borderId="32" xfId="0" applyFont="1" applyBorder="1" applyAlignment="1" applyProtection="1">
      <alignment horizontal="right" vertical="center"/>
      <protection/>
    </xf>
    <xf numFmtId="0" fontId="7" fillId="0" borderId="33" xfId="0" applyFont="1" applyBorder="1" applyAlignment="1" applyProtection="1">
      <alignment horizontal="center" vertical="center"/>
      <protection/>
    </xf>
    <xf numFmtId="0" fontId="7" fillId="0" borderId="34" xfId="0" applyFont="1" applyFill="1" applyBorder="1" applyAlignment="1" applyProtection="1">
      <alignment vertical="center"/>
      <protection locked="0"/>
    </xf>
    <xf numFmtId="0" fontId="11" fillId="0" borderId="23" xfId="0" applyNumberFormat="1" applyFont="1" applyFill="1" applyBorder="1" applyAlignment="1">
      <alignment horizontal="left" vertical="center"/>
    </xf>
    <xf numFmtId="0" fontId="11" fillId="0" borderId="23" xfId="0" applyNumberFormat="1" applyFont="1" applyFill="1" applyBorder="1" applyAlignment="1">
      <alignment horizontal="center" vertical="center"/>
    </xf>
    <xf numFmtId="184" fontId="11" fillId="0" borderId="30" xfId="21" applyNumberFormat="1" applyFont="1" applyFill="1" applyBorder="1" applyAlignment="1" applyProtection="1">
      <alignment vertical="center"/>
      <protection/>
    </xf>
    <xf numFmtId="185" fontId="11" fillId="0" borderId="31" xfId="21" applyNumberFormat="1" applyFont="1" applyFill="1" applyBorder="1" applyAlignment="1" applyProtection="1">
      <alignment vertical="center"/>
      <protection/>
    </xf>
    <xf numFmtId="184" fontId="11" fillId="0" borderId="24" xfId="21" applyNumberFormat="1" applyFont="1" applyFill="1" applyBorder="1" applyAlignment="1" applyProtection="1">
      <alignment vertical="center"/>
      <protection/>
    </xf>
    <xf numFmtId="0" fontId="11" fillId="0" borderId="12" xfId="0" applyFont="1" applyFill="1" applyBorder="1" applyAlignment="1" applyProtection="1">
      <alignment horizontal="center" vertical="center" wrapText="1"/>
      <protection/>
    </xf>
    <xf numFmtId="175" fontId="11" fillId="0" borderId="23" xfId="0" applyNumberFormat="1" applyFont="1" applyFill="1" applyBorder="1" applyAlignment="1">
      <alignment horizontal="left" vertical="center"/>
    </xf>
    <xf numFmtId="3" fontId="11" fillId="0" borderId="23" xfId="15" applyNumberFormat="1" applyFont="1" applyFill="1" applyBorder="1" applyAlignment="1">
      <alignment horizontal="center" vertical="center"/>
    </xf>
    <xf numFmtId="182" fontId="11" fillId="0" borderId="28" xfId="0" applyNumberFormat="1" applyFont="1" applyFill="1" applyBorder="1" applyAlignment="1">
      <alignment horizontal="center" vertical="center"/>
    </xf>
    <xf numFmtId="0" fontId="11" fillId="0" borderId="28" xfId="0" applyFont="1" applyFill="1" applyBorder="1" applyAlignment="1">
      <alignment horizontal="center" vertical="center"/>
    </xf>
    <xf numFmtId="184" fontId="11" fillId="0" borderId="28" xfId="21" applyNumberFormat="1" applyFont="1" applyFill="1" applyBorder="1" applyAlignment="1" applyProtection="1">
      <alignment vertical="center"/>
      <protection/>
    </xf>
    <xf numFmtId="185" fontId="11" fillId="0" borderId="35" xfId="0" applyNumberFormat="1" applyFont="1" applyFill="1" applyBorder="1" applyAlignment="1">
      <alignment vertical="center"/>
    </xf>
    <xf numFmtId="0" fontId="11" fillId="0" borderId="24" xfId="0" applyFont="1" applyFill="1" applyBorder="1" applyAlignment="1" applyProtection="1">
      <alignment horizontal="left" vertical="center"/>
      <protection locked="0"/>
    </xf>
    <xf numFmtId="182" fontId="11" fillId="0" borderId="24" xfId="0" applyNumberFormat="1"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protection/>
    </xf>
    <xf numFmtId="0" fontId="11" fillId="0" borderId="0" xfId="0" applyFont="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11" fillId="0" borderId="12" xfId="0" applyFont="1" applyBorder="1" applyAlignment="1" applyProtection="1">
      <alignment horizontal="center" vertical="center"/>
      <protection/>
    </xf>
    <xf numFmtId="183" fontId="11" fillId="0" borderId="12" xfId="0" applyNumberFormat="1" applyFont="1" applyBorder="1" applyAlignment="1" applyProtection="1">
      <alignment horizontal="center" vertical="center"/>
      <protection/>
    </xf>
    <xf numFmtId="0" fontId="11" fillId="0" borderId="13" xfId="0" applyFont="1" applyFill="1" applyBorder="1" applyAlignment="1" applyProtection="1">
      <alignment horizontal="center" vertical="center" wrapText="1"/>
      <protection/>
    </xf>
    <xf numFmtId="0" fontId="35" fillId="0" borderId="7" xfId="0" applyFont="1" applyBorder="1" applyAlignment="1">
      <alignment vertical="center" wrapText="1"/>
    </xf>
    <xf numFmtId="0" fontId="39" fillId="0" borderId="26" xfId="0" applyFont="1" applyBorder="1" applyAlignment="1" applyProtection="1">
      <alignment horizontal="center" vertical="center"/>
      <protection/>
    </xf>
    <xf numFmtId="0" fontId="40" fillId="0" borderId="14" xfId="0" applyFont="1" applyBorder="1" applyAlignment="1" applyProtection="1">
      <alignment horizontal="center" vertical="center"/>
      <protection/>
    </xf>
    <xf numFmtId="0" fontId="4" fillId="0" borderId="12" xfId="0" applyFont="1" applyFill="1" applyBorder="1" applyAlignment="1" applyProtection="1">
      <alignment horizontal="center" vertical="center" wrapText="1"/>
      <protection/>
    </xf>
    <xf numFmtId="0" fontId="26" fillId="3" borderId="36" xfId="0" applyFont="1" applyFill="1" applyBorder="1" applyAlignment="1" applyProtection="1">
      <alignment horizontal="center" vertical="center" wrapText="1"/>
      <protection locked="0"/>
    </xf>
    <xf numFmtId="0" fontId="10" fillId="0" borderId="37"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wrapText="1"/>
      <protection/>
    </xf>
    <xf numFmtId="177" fontId="10" fillId="0" borderId="12" xfId="0" applyNumberFormat="1" applyFont="1" applyBorder="1" applyAlignment="1" applyProtection="1">
      <alignment horizontal="center" vertical="center"/>
      <protection/>
    </xf>
    <xf numFmtId="177" fontId="16" fillId="0" borderId="0" xfId="0" applyNumberFormat="1" applyFont="1" applyAlignment="1" applyProtection="1">
      <alignment vertical="center" wrapText="1"/>
      <protection locked="0"/>
    </xf>
    <xf numFmtId="177" fontId="12" fillId="0" borderId="0" xfId="0" applyNumberFormat="1" applyFont="1" applyAlignment="1" applyProtection="1">
      <alignment vertical="center"/>
      <protection locked="0"/>
    </xf>
    <xf numFmtId="180" fontId="10" fillId="0" borderId="12" xfId="0" applyNumberFormat="1" applyFont="1" applyBorder="1" applyAlignment="1" applyProtection="1">
      <alignment horizontal="center" vertical="center"/>
      <protection/>
    </xf>
    <xf numFmtId="180" fontId="15" fillId="2" borderId="2" xfId="0" applyNumberFormat="1" applyFont="1" applyFill="1" applyBorder="1" applyAlignment="1" applyProtection="1">
      <alignment horizontal="center" vertical="center"/>
      <protection/>
    </xf>
    <xf numFmtId="180" fontId="16" fillId="0" borderId="0" xfId="0" applyNumberFormat="1" applyFont="1" applyAlignment="1" applyProtection="1">
      <alignment vertical="center" wrapText="1"/>
      <protection locked="0"/>
    </xf>
    <xf numFmtId="180" fontId="12" fillId="0" borderId="0" xfId="0" applyNumberFormat="1" applyFont="1" applyAlignment="1" applyProtection="1">
      <alignment vertical="center"/>
      <protection locked="0"/>
    </xf>
    <xf numFmtId="177" fontId="15" fillId="2" borderId="2" xfId="0" applyNumberFormat="1" applyFont="1" applyFill="1" applyBorder="1" applyAlignment="1" applyProtection="1">
      <alignment horizontal="right" vertical="center"/>
      <protection/>
    </xf>
    <xf numFmtId="0" fontId="10" fillId="0" borderId="37" xfId="0" applyFont="1" applyFill="1" applyBorder="1" applyAlignment="1" applyProtection="1">
      <alignment horizontal="center" vertical="center"/>
      <protection/>
    </xf>
    <xf numFmtId="0" fontId="26" fillId="3" borderId="38"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27" fillId="3" borderId="40" xfId="0" applyFont="1" applyFill="1" applyBorder="1" applyAlignment="1" applyProtection="1">
      <alignment horizontal="center" vertical="center" wrapText="1"/>
      <protection locked="0"/>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31" fillId="4" borderId="27" xfId="0" applyFont="1" applyFill="1" applyBorder="1" applyAlignment="1">
      <alignment horizontal="center" vertical="center" wrapText="1"/>
    </xf>
    <xf numFmtId="0" fontId="31" fillId="4" borderId="43" xfId="0" applyFont="1" applyFill="1" applyBorder="1" applyAlignment="1">
      <alignment horizontal="center" vertical="center" wrapText="1"/>
    </xf>
    <xf numFmtId="0" fontId="29" fillId="5" borderId="44" xfId="0" applyFont="1" applyFill="1" applyBorder="1" applyAlignment="1" applyProtection="1">
      <alignment horizontal="center" vertical="center"/>
      <protection/>
    </xf>
    <xf numFmtId="0" fontId="29" fillId="5" borderId="45" xfId="0" applyFont="1" applyFill="1" applyBorder="1" applyAlignment="1">
      <alignment horizontal="center" vertical="center"/>
    </xf>
    <xf numFmtId="0" fontId="30" fillId="5" borderId="45" xfId="0" applyFont="1" applyFill="1" applyBorder="1" applyAlignment="1">
      <alignment horizontal="center" vertical="center"/>
    </xf>
    <xf numFmtId="0" fontId="30" fillId="5" borderId="46" xfId="0" applyFont="1" applyFill="1" applyBorder="1" applyAlignment="1">
      <alignment horizontal="center" vertical="center"/>
    </xf>
    <xf numFmtId="0" fontId="38" fillId="0" borderId="0" xfId="0" applyFont="1" applyBorder="1" applyAlignment="1" applyProtection="1">
      <alignment vertical="center" wrapText="1"/>
      <protection locked="0"/>
    </xf>
    <xf numFmtId="0" fontId="38" fillId="0" borderId="0" xfId="0" applyFont="1" applyAlignment="1" applyProtection="1">
      <alignment vertical="center" wrapText="1"/>
      <protection locked="0"/>
    </xf>
    <xf numFmtId="0" fontId="17" fillId="0" borderId="0" xfId="0" applyFont="1" applyAlignment="1" applyProtection="1">
      <alignment horizontal="left" vertical="center" wrapText="1"/>
      <protection locked="0"/>
    </xf>
    <xf numFmtId="0" fontId="17" fillId="0" borderId="0" xfId="0" applyFont="1" applyAlignment="1">
      <alignment horizontal="left" vertical="center" wrapText="1"/>
    </xf>
    <xf numFmtId="0" fontId="10" fillId="0" borderId="47" xfId="0" applyFont="1" applyFill="1" applyBorder="1" applyAlignment="1" applyProtection="1">
      <alignment horizontal="center" vertical="center"/>
      <protection/>
    </xf>
    <xf numFmtId="0" fontId="15" fillId="2" borderId="48" xfId="0" applyFont="1" applyFill="1" applyBorder="1" applyAlignment="1" applyProtection="1">
      <alignment horizontal="center" vertical="center"/>
      <protection/>
    </xf>
    <xf numFmtId="0" fontId="15" fillId="2" borderId="49" xfId="0" applyFont="1" applyFill="1" applyBorder="1" applyAlignment="1" applyProtection="1">
      <alignment horizontal="center" vertical="center"/>
      <protection/>
    </xf>
    <xf numFmtId="0" fontId="16" fillId="0" borderId="0" xfId="0" applyFont="1" applyBorder="1" applyAlignment="1" applyProtection="1">
      <alignment vertical="center" wrapText="1"/>
      <protection locked="0"/>
    </xf>
    <xf numFmtId="0" fontId="16" fillId="0" borderId="0" xfId="0" applyFont="1" applyAlignment="1" applyProtection="1">
      <alignment vertical="center" wrapText="1"/>
      <protection locked="0"/>
    </xf>
    <xf numFmtId="43" fontId="10" fillId="0" borderId="37" xfId="15" applyFont="1" applyFill="1" applyBorder="1" applyAlignment="1" applyProtection="1">
      <alignment horizontal="center" vertical="center"/>
      <protection/>
    </xf>
    <xf numFmtId="43" fontId="10" fillId="0" borderId="12" xfId="15"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wrapText="1"/>
      <protection/>
    </xf>
    <xf numFmtId="0" fontId="32" fillId="3" borderId="36" xfId="0" applyFont="1" applyFill="1" applyBorder="1" applyAlignment="1" applyProtection="1">
      <alignment horizontal="center" vertical="center" wrapText="1"/>
      <protection locked="0"/>
    </xf>
    <xf numFmtId="0" fontId="32" fillId="3" borderId="38" xfId="0" applyFont="1" applyFill="1" applyBorder="1" applyAlignment="1">
      <alignment horizontal="center" vertical="center" wrapText="1"/>
    </xf>
    <xf numFmtId="0" fontId="32" fillId="3" borderId="39" xfId="0" applyFont="1" applyFill="1" applyBorder="1" applyAlignment="1">
      <alignment horizontal="center" vertical="center" wrapText="1"/>
    </xf>
    <xf numFmtId="0" fontId="34" fillId="3" borderId="40" xfId="0" applyFont="1" applyFill="1" applyBorder="1" applyAlignment="1" applyProtection="1">
      <alignment horizontal="center" vertical="center" wrapText="1"/>
      <protection locked="0"/>
    </xf>
    <xf numFmtId="0" fontId="35" fillId="0" borderId="41" xfId="0" applyFont="1" applyBorder="1" applyAlignment="1">
      <alignment horizontal="center" vertical="center" wrapText="1"/>
    </xf>
    <xf numFmtId="0" fontId="35" fillId="0" borderId="42" xfId="0" applyFont="1" applyBorder="1" applyAlignment="1">
      <alignment horizontal="center" vertical="center" wrapText="1"/>
    </xf>
    <xf numFmtId="0" fontId="11" fillId="0" borderId="38" xfId="0" applyFont="1" applyFill="1" applyBorder="1" applyAlignment="1" applyProtection="1">
      <alignment horizontal="center" vertical="center"/>
      <protection/>
    </xf>
    <xf numFmtId="43" fontId="11" fillId="0" borderId="38" xfId="15" applyFont="1" applyFill="1" applyBorder="1" applyAlignment="1" applyProtection="1">
      <alignment horizontal="center" vertical="center"/>
      <protection/>
    </xf>
    <xf numFmtId="43" fontId="11" fillId="0" borderId="12" xfId="15" applyFont="1" applyFill="1" applyBorder="1" applyAlignment="1" applyProtection="1">
      <alignment horizontal="center" vertical="center"/>
      <protection/>
    </xf>
    <xf numFmtId="0" fontId="11" fillId="0" borderId="38"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protection/>
    </xf>
    <xf numFmtId="0" fontId="34" fillId="4" borderId="50" xfId="0" applyFont="1" applyFill="1" applyBorder="1" applyAlignment="1">
      <alignment horizontal="center" vertical="center" wrapText="1"/>
    </xf>
    <xf numFmtId="0" fontId="34" fillId="4" borderId="51" xfId="0" applyFont="1" applyFill="1" applyBorder="1" applyAlignment="1">
      <alignment horizontal="center" vertical="center" wrapText="1"/>
    </xf>
    <xf numFmtId="0" fontId="33" fillId="0" borderId="51" xfId="0" applyFont="1" applyBorder="1" applyAlignment="1">
      <alignment vertical="center" wrapText="1"/>
    </xf>
    <xf numFmtId="0" fontId="33" fillId="0" borderId="52" xfId="0" applyFont="1" applyBorder="1" applyAlignment="1">
      <alignment vertical="center" wrapText="1"/>
    </xf>
    <xf numFmtId="0" fontId="11" fillId="0" borderId="39" xfId="0" applyFont="1" applyFill="1" applyBorder="1" applyAlignment="1" applyProtection="1">
      <alignment horizontal="center" vertical="center"/>
      <protection/>
    </xf>
    <xf numFmtId="0" fontId="15" fillId="2" borderId="53" xfId="0" applyFont="1" applyFill="1" applyBorder="1" applyAlignment="1" applyProtection="1">
      <alignment horizontal="center" vertical="center"/>
      <protection/>
    </xf>
    <xf numFmtId="0" fontId="15" fillId="2" borderId="2" xfId="0" applyFont="1" applyFill="1" applyBorder="1" applyAlignment="1" applyProtection="1">
      <alignment horizontal="center" vertical="center"/>
      <protection/>
    </xf>
    <xf numFmtId="0" fontId="11" fillId="0" borderId="23" xfId="0" applyFont="1" applyFill="1" applyBorder="1" applyAlignment="1">
      <alignment vertical="center"/>
    </xf>
    <xf numFmtId="183" fontId="11" fillId="0" borderId="23" xfId="15" applyNumberFormat="1" applyFont="1" applyFill="1" applyBorder="1" applyAlignment="1">
      <alignment horizontal="right" vertical="center"/>
    </xf>
    <xf numFmtId="188" fontId="11" fillId="0" borderId="23" xfId="15" applyNumberFormat="1" applyFont="1" applyFill="1" applyBorder="1" applyAlignment="1">
      <alignment horizontal="right" vertical="center"/>
    </xf>
    <xf numFmtId="183" fontId="39" fillId="0" borderId="23" xfId="15" applyNumberFormat="1" applyFont="1" applyFill="1" applyBorder="1" applyAlignment="1">
      <alignment horizontal="right" vertical="center"/>
    </xf>
    <xf numFmtId="188" fontId="11" fillId="0" borderId="23" xfId="0" applyNumberFormat="1" applyFont="1" applyFill="1" applyBorder="1" applyAlignment="1">
      <alignment horizontal="right" vertical="center"/>
    </xf>
    <xf numFmtId="185" fontId="11" fillId="0" borderId="23" xfId="0" applyNumberFormat="1" applyFont="1" applyFill="1" applyBorder="1" applyAlignment="1">
      <alignment vertical="center"/>
    </xf>
    <xf numFmtId="182" fontId="11" fillId="0" borderId="23" xfId="0" applyNumberFormat="1" applyFont="1" applyFill="1" applyBorder="1" applyAlignment="1" applyProtection="1">
      <alignment vertical="center"/>
      <protection locked="0"/>
    </xf>
    <xf numFmtId="0" fontId="11" fillId="0" borderId="23" xfId="0" applyFont="1" applyFill="1" applyBorder="1" applyAlignment="1" applyProtection="1">
      <alignment vertical="center"/>
      <protection locked="0"/>
    </xf>
    <xf numFmtId="183" fontId="11" fillId="0" borderId="23" xfId="15" applyNumberFormat="1" applyFont="1" applyFill="1" applyBorder="1" applyAlignment="1" applyProtection="1">
      <alignment horizontal="right" vertical="center"/>
      <protection locked="0"/>
    </xf>
    <xf numFmtId="188" fontId="11" fillId="0" borderId="23" xfId="15" applyNumberFormat="1" applyFont="1" applyFill="1" applyBorder="1" applyAlignment="1" applyProtection="1">
      <alignment horizontal="right" vertical="center"/>
      <protection locked="0"/>
    </xf>
    <xf numFmtId="183" fontId="39" fillId="0" borderId="23" xfId="15" applyNumberFormat="1" applyFont="1" applyFill="1" applyBorder="1" applyAlignment="1" applyProtection="1">
      <alignment horizontal="right" vertical="center"/>
      <protection/>
    </xf>
    <xf numFmtId="188" fontId="11" fillId="0" borderId="23" xfId="15" applyNumberFormat="1" applyFont="1" applyFill="1" applyBorder="1" applyAlignment="1" applyProtection="1">
      <alignment horizontal="right" vertical="center"/>
      <protection/>
    </xf>
    <xf numFmtId="188" fontId="11" fillId="0" borderId="23" xfId="21" applyNumberFormat="1" applyFont="1" applyFill="1" applyBorder="1" applyAlignment="1" applyProtection="1">
      <alignment horizontal="right" vertical="center"/>
      <protection/>
    </xf>
    <xf numFmtId="183" fontId="11" fillId="0" borderId="23" xfId="0" applyNumberFormat="1" applyFont="1" applyFill="1" applyBorder="1" applyAlignment="1">
      <alignment horizontal="right" vertical="center"/>
    </xf>
    <xf numFmtId="0" fontId="11" fillId="0" borderId="23" xfId="0" applyNumberFormat="1" applyFont="1" applyFill="1" applyBorder="1" applyAlignment="1" applyProtection="1">
      <alignment vertical="center"/>
      <protection locked="0"/>
    </xf>
    <xf numFmtId="183" fontId="11" fillId="0" borderId="23" xfId="15" applyNumberFormat="1" applyFont="1" applyFill="1" applyBorder="1" applyAlignment="1" applyProtection="1">
      <alignment horizontal="right" vertical="center"/>
      <protection/>
    </xf>
    <xf numFmtId="0" fontId="11" fillId="0" borderId="23" xfId="0" applyNumberFormat="1" applyFont="1" applyFill="1" applyBorder="1" applyAlignment="1">
      <alignment vertical="center"/>
    </xf>
    <xf numFmtId="186" fontId="11" fillId="0" borderId="23" xfId="0" applyNumberFormat="1" applyFont="1" applyFill="1" applyBorder="1" applyAlignment="1">
      <alignment vertical="center"/>
    </xf>
    <xf numFmtId="183" fontId="39" fillId="0" borderId="23" xfId="0" applyNumberFormat="1" applyFont="1" applyFill="1" applyBorder="1" applyAlignment="1">
      <alignment horizontal="right" vertical="center"/>
    </xf>
    <xf numFmtId="0" fontId="11" fillId="0" borderId="28" xfId="0" applyFont="1" applyFill="1" applyBorder="1" applyAlignment="1">
      <alignment vertical="center"/>
    </xf>
    <xf numFmtId="183" fontId="11" fillId="0" borderId="28" xfId="15" applyNumberFormat="1" applyFont="1" applyFill="1" applyBorder="1" applyAlignment="1">
      <alignment horizontal="right" vertical="center"/>
    </xf>
    <xf numFmtId="188" fontId="11" fillId="0" borderId="28" xfId="15" applyNumberFormat="1" applyFont="1" applyFill="1" applyBorder="1" applyAlignment="1">
      <alignment horizontal="right" vertical="center"/>
    </xf>
    <xf numFmtId="183" fontId="39" fillId="0" borderId="28" xfId="15" applyNumberFormat="1" applyFont="1" applyFill="1" applyBorder="1" applyAlignment="1">
      <alignment horizontal="right" vertical="center"/>
    </xf>
    <xf numFmtId="188" fontId="11" fillId="0" borderId="28" xfId="0" applyNumberFormat="1" applyFont="1" applyFill="1" applyBorder="1" applyAlignment="1">
      <alignment horizontal="right" vertical="center"/>
    </xf>
    <xf numFmtId="185" fontId="11" fillId="0" borderId="28" xfId="0" applyNumberFormat="1" applyFont="1" applyFill="1" applyBorder="1" applyAlignment="1">
      <alignment vertical="center"/>
    </xf>
    <xf numFmtId="0" fontId="11" fillId="0" borderId="30" xfId="0" applyFont="1" applyFill="1" applyBorder="1" applyAlignment="1">
      <alignment vertical="center"/>
    </xf>
    <xf numFmtId="183" fontId="11" fillId="0" borderId="30" xfId="15" applyNumberFormat="1" applyFont="1" applyFill="1" applyBorder="1" applyAlignment="1">
      <alignment horizontal="right" vertical="center"/>
    </xf>
    <xf numFmtId="188" fontId="11" fillId="0" borderId="30" xfId="15" applyNumberFormat="1" applyFont="1" applyFill="1" applyBorder="1" applyAlignment="1">
      <alignment horizontal="right" vertical="center"/>
    </xf>
    <xf numFmtId="183" fontId="39" fillId="0" borderId="30" xfId="15" applyNumberFormat="1" applyFont="1" applyFill="1" applyBorder="1" applyAlignment="1">
      <alignment horizontal="right" vertical="center"/>
    </xf>
    <xf numFmtId="188" fontId="11" fillId="0" borderId="30" xfId="0" applyNumberFormat="1" applyFont="1" applyFill="1" applyBorder="1" applyAlignment="1">
      <alignment horizontal="right" vertical="center"/>
    </xf>
    <xf numFmtId="185" fontId="11" fillId="0" borderId="30" xfId="0" applyNumberFormat="1" applyFont="1" applyFill="1" applyBorder="1" applyAlignment="1">
      <alignment vertical="center"/>
    </xf>
    <xf numFmtId="0" fontId="11" fillId="0" borderId="24" xfId="0" applyFont="1" applyFill="1" applyBorder="1" applyAlignment="1" applyProtection="1">
      <alignment vertical="center"/>
      <protection locked="0"/>
    </xf>
    <xf numFmtId="0" fontId="11" fillId="0" borderId="24" xfId="0" applyFont="1" applyFill="1" applyBorder="1" applyAlignment="1">
      <alignment vertical="center"/>
    </xf>
    <xf numFmtId="183" fontId="11" fillId="0" borderId="24" xfId="15" applyNumberFormat="1" applyFont="1" applyFill="1" applyBorder="1" applyAlignment="1">
      <alignment horizontal="right" vertical="center"/>
    </xf>
    <xf numFmtId="188" fontId="11" fillId="0" borderId="24" xfId="15" applyNumberFormat="1" applyFont="1" applyFill="1" applyBorder="1" applyAlignment="1">
      <alignment horizontal="right" vertical="center"/>
    </xf>
    <xf numFmtId="183" fontId="39" fillId="0" borderId="24" xfId="15" applyNumberFormat="1" applyFont="1" applyFill="1" applyBorder="1" applyAlignment="1">
      <alignment horizontal="right" vertical="center"/>
    </xf>
    <xf numFmtId="188" fontId="11" fillId="0" borderId="24" xfId="0" applyNumberFormat="1" applyFont="1" applyFill="1" applyBorder="1" applyAlignment="1">
      <alignment horizontal="right" vertical="center"/>
    </xf>
    <xf numFmtId="185" fontId="11" fillId="0" borderId="24" xfId="0" applyNumberFormat="1" applyFont="1" applyFill="1" applyBorder="1" applyAlignment="1">
      <alignment vertical="center"/>
    </xf>
    <xf numFmtId="185" fontId="11" fillId="0" borderId="54" xfId="15" applyNumberFormat="1" applyFont="1" applyFill="1" applyBorder="1" applyAlignment="1">
      <alignment vertical="center"/>
    </xf>
    <xf numFmtId="0" fontId="11" fillId="0" borderId="30" xfId="0" applyFont="1" applyFill="1" applyBorder="1" applyAlignment="1" applyProtection="1">
      <alignment vertical="center"/>
      <protection locked="0"/>
    </xf>
    <xf numFmtId="0" fontId="11" fillId="0" borderId="30" xfId="0" applyNumberFormat="1" applyFont="1" applyFill="1" applyBorder="1" applyAlignment="1" applyProtection="1">
      <alignment horizontal="left" vertical="center"/>
      <protection locked="0"/>
    </xf>
    <xf numFmtId="0" fontId="11" fillId="0" borderId="30" xfId="0" applyNumberFormat="1" applyFont="1" applyFill="1" applyBorder="1" applyAlignment="1" applyProtection="1">
      <alignment vertical="center"/>
      <protection locked="0"/>
    </xf>
    <xf numFmtId="0" fontId="11" fillId="0" borderId="30" xfId="0" applyNumberFormat="1" applyFont="1" applyFill="1" applyBorder="1" applyAlignment="1" applyProtection="1">
      <alignment horizontal="center" vertical="center"/>
      <protection locked="0"/>
    </xf>
    <xf numFmtId="183" fontId="11" fillId="0" borderId="30" xfId="15" applyNumberFormat="1" applyFont="1" applyFill="1" applyBorder="1" applyAlignment="1" applyProtection="1">
      <alignment horizontal="right" vertical="center"/>
      <protection locked="0"/>
    </xf>
    <xf numFmtId="188" fontId="11" fillId="0" borderId="30" xfId="15" applyNumberFormat="1" applyFont="1" applyFill="1" applyBorder="1" applyAlignment="1" applyProtection="1">
      <alignment horizontal="right" vertical="center"/>
      <protection locked="0"/>
    </xf>
    <xf numFmtId="183" fontId="39" fillId="0" borderId="30" xfId="15" applyNumberFormat="1" applyFont="1" applyFill="1" applyBorder="1" applyAlignment="1" applyProtection="1">
      <alignment horizontal="right" vertical="center"/>
      <protection/>
    </xf>
    <xf numFmtId="188" fontId="11" fillId="0" borderId="30" xfId="15" applyNumberFormat="1" applyFont="1" applyFill="1" applyBorder="1" applyAlignment="1" applyProtection="1">
      <alignment horizontal="right" vertical="center"/>
      <protection/>
    </xf>
    <xf numFmtId="185" fontId="11" fillId="0" borderId="30" xfId="15" applyNumberFormat="1" applyFont="1" applyFill="1" applyBorder="1" applyAlignment="1">
      <alignment vertical="center"/>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7087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428625</xdr:colOff>
      <xdr:row>0</xdr:row>
      <xdr:rowOff>0</xdr:rowOff>
    </xdr:to>
    <xdr:sp fLocksText="0">
      <xdr:nvSpPr>
        <xdr:cNvPr id="2" name="TextBox 2"/>
        <xdr:cNvSpPr txBox="1">
          <a:spLocks noChangeArrowheads="1"/>
        </xdr:cNvSpPr>
      </xdr:nvSpPr>
      <xdr:spPr>
        <a:xfrm>
          <a:off x="14535150" y="0"/>
          <a:ext cx="25527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83915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447675</xdr:colOff>
      <xdr:row>0</xdr:row>
      <xdr:rowOff>0</xdr:rowOff>
    </xdr:to>
    <xdr:sp fLocksText="0">
      <xdr:nvSpPr>
        <xdr:cNvPr id="2" name="TextBox 2"/>
        <xdr:cNvSpPr txBox="1">
          <a:spLocks noChangeArrowheads="1"/>
        </xdr:cNvSpPr>
      </xdr:nvSpPr>
      <xdr:spPr>
        <a:xfrm>
          <a:off x="6219825" y="0"/>
          <a:ext cx="21717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74"/>
  <sheetViews>
    <sheetView tabSelected="1" zoomScale="45" zoomScaleNormal="45" workbookViewId="0" topLeftCell="A1">
      <selection activeCell="C3" sqref="C3"/>
    </sheetView>
  </sheetViews>
  <sheetFormatPr defaultColWidth="9.140625" defaultRowHeight="12.75"/>
  <cols>
    <col min="1" max="1" width="3.28125" style="16" bestFit="1" customWidth="1"/>
    <col min="2" max="2" width="1.7109375" style="9" customWidth="1"/>
    <col min="3" max="3" width="40.8515625" style="5" bestFit="1" customWidth="1"/>
    <col min="4" max="4" width="8.7109375" style="5" bestFit="1" customWidth="1"/>
    <col min="5" max="5" width="13.8515625" style="5" customWidth="1"/>
    <col min="6" max="6" width="18.8515625" style="10" bestFit="1" customWidth="1"/>
    <col min="7" max="7" width="5.57421875" style="11" bestFit="1" customWidth="1"/>
    <col min="8" max="8" width="7.00390625" style="11" bestFit="1" customWidth="1"/>
    <col min="9" max="9" width="6.8515625" style="11" customWidth="1"/>
    <col min="10" max="10" width="11.00390625" style="5" bestFit="1" customWidth="1"/>
    <col min="11" max="11" width="8.140625" style="5" bestFit="1" customWidth="1"/>
    <col min="12" max="12" width="12.140625" style="5" bestFit="1" customWidth="1"/>
    <col min="13" max="13" width="8.140625" style="5" bestFit="1" customWidth="1"/>
    <col min="14" max="14" width="12.140625" style="5" bestFit="1" customWidth="1"/>
    <col min="15" max="15" width="8.140625" style="5" bestFit="1" customWidth="1"/>
    <col min="16" max="16" width="14.421875" style="13" bestFit="1" customWidth="1"/>
    <col min="17" max="17" width="8.421875" style="5" bestFit="1" customWidth="1"/>
    <col min="18" max="18" width="8.140625" style="5" bestFit="1" customWidth="1"/>
    <col min="19" max="19" width="6.421875" style="5" bestFit="1" customWidth="1"/>
    <col min="20" max="20" width="12.140625" style="12" bestFit="1" customWidth="1"/>
    <col min="21" max="21" width="7.8515625" style="5" bestFit="1" customWidth="1"/>
    <col min="22" max="22" width="15.00390625" style="156" bestFit="1" customWidth="1"/>
    <col min="23" max="23" width="11.00390625" style="160" bestFit="1" customWidth="1"/>
    <col min="24" max="24" width="6.421875" style="5" bestFit="1" customWidth="1"/>
    <col min="25" max="25" width="38.57421875" style="1" customWidth="1"/>
    <col min="26" max="28" width="38.57421875" style="5" customWidth="1"/>
    <col min="29" max="29" width="2.7109375" style="5" bestFit="1" customWidth="1"/>
    <col min="30" max="16384" width="38.57421875" style="5" customWidth="1"/>
  </cols>
  <sheetData>
    <row r="1" spans="1:24" ht="38.25">
      <c r="A1" s="150" t="s">
        <v>39</v>
      </c>
      <c r="B1" s="163"/>
      <c r="C1" s="163"/>
      <c r="D1" s="163"/>
      <c r="E1" s="163"/>
      <c r="F1" s="163"/>
      <c r="G1" s="163"/>
      <c r="H1" s="163"/>
      <c r="I1" s="163"/>
      <c r="J1" s="163"/>
      <c r="K1" s="163"/>
      <c r="L1" s="163"/>
      <c r="M1" s="163"/>
      <c r="N1" s="163"/>
      <c r="O1" s="163"/>
      <c r="P1" s="163"/>
      <c r="Q1" s="163"/>
      <c r="R1" s="163"/>
      <c r="S1" s="163"/>
      <c r="T1" s="163"/>
      <c r="U1" s="163"/>
      <c r="V1" s="163"/>
      <c r="W1" s="163"/>
      <c r="X1" s="164"/>
    </row>
    <row r="2" spans="1:24" ht="50.25">
      <c r="A2" s="165" t="s">
        <v>35</v>
      </c>
      <c r="B2" s="166"/>
      <c r="C2" s="166"/>
      <c r="D2" s="166"/>
      <c r="E2" s="166"/>
      <c r="F2" s="166"/>
      <c r="G2" s="166"/>
      <c r="H2" s="166"/>
      <c r="I2" s="166"/>
      <c r="J2" s="166"/>
      <c r="K2" s="166"/>
      <c r="L2" s="166"/>
      <c r="M2" s="166"/>
      <c r="N2" s="166"/>
      <c r="O2" s="166"/>
      <c r="P2" s="166"/>
      <c r="Q2" s="166"/>
      <c r="R2" s="166"/>
      <c r="S2" s="166"/>
      <c r="T2" s="166"/>
      <c r="U2" s="166"/>
      <c r="V2" s="166"/>
      <c r="W2" s="166"/>
      <c r="X2" s="167"/>
    </row>
    <row r="3" spans="1:24" ht="37.5">
      <c r="A3" s="50"/>
      <c r="B3" s="51"/>
      <c r="C3" s="96" t="s">
        <v>36</v>
      </c>
      <c r="D3" s="51"/>
      <c r="E3" s="51"/>
      <c r="F3" s="51"/>
      <c r="G3" s="56"/>
      <c r="H3" s="56"/>
      <c r="I3" s="56"/>
      <c r="J3" s="51"/>
      <c r="K3" s="51"/>
      <c r="L3" s="51"/>
      <c r="M3" s="51"/>
      <c r="N3" s="51"/>
      <c r="O3" s="168" t="s">
        <v>111</v>
      </c>
      <c r="P3" s="168"/>
      <c r="Q3" s="168"/>
      <c r="R3" s="168"/>
      <c r="S3" s="168"/>
      <c r="T3" s="168"/>
      <c r="U3" s="168"/>
      <c r="V3" s="168"/>
      <c r="W3" s="168"/>
      <c r="X3" s="169"/>
    </row>
    <row r="4" spans="1:24" s="2" customFormat="1" ht="27.75" thickBot="1">
      <c r="A4" s="170" t="s">
        <v>33</v>
      </c>
      <c r="B4" s="171"/>
      <c r="C4" s="171"/>
      <c r="D4" s="171"/>
      <c r="E4" s="171"/>
      <c r="F4" s="171"/>
      <c r="G4" s="171"/>
      <c r="H4" s="171"/>
      <c r="I4" s="171"/>
      <c r="J4" s="171"/>
      <c r="K4" s="171"/>
      <c r="L4" s="171"/>
      <c r="M4" s="171"/>
      <c r="N4" s="171"/>
      <c r="O4" s="171"/>
      <c r="P4" s="171"/>
      <c r="Q4" s="172"/>
      <c r="R4" s="172"/>
      <c r="S4" s="172"/>
      <c r="T4" s="172"/>
      <c r="U4" s="172"/>
      <c r="V4" s="172"/>
      <c r="W4" s="172"/>
      <c r="X4" s="173"/>
    </row>
    <row r="5" spans="1:25" s="3" customFormat="1" ht="18">
      <c r="A5" s="48"/>
      <c r="B5" s="49"/>
      <c r="C5" s="183" t="s">
        <v>0</v>
      </c>
      <c r="D5" s="151" t="s">
        <v>12</v>
      </c>
      <c r="E5" s="151" t="s">
        <v>1</v>
      </c>
      <c r="F5" s="151" t="s">
        <v>32</v>
      </c>
      <c r="G5" s="153" t="s">
        <v>13</v>
      </c>
      <c r="H5" s="153" t="s">
        <v>14</v>
      </c>
      <c r="I5" s="153" t="s">
        <v>15</v>
      </c>
      <c r="J5" s="162" t="s">
        <v>2</v>
      </c>
      <c r="K5" s="162"/>
      <c r="L5" s="162" t="s">
        <v>3</v>
      </c>
      <c r="M5" s="162"/>
      <c r="N5" s="162" t="s">
        <v>4</v>
      </c>
      <c r="O5" s="162"/>
      <c r="P5" s="162" t="s">
        <v>16</v>
      </c>
      <c r="Q5" s="162"/>
      <c r="R5" s="162"/>
      <c r="S5" s="162"/>
      <c r="T5" s="162" t="s">
        <v>17</v>
      </c>
      <c r="U5" s="162"/>
      <c r="V5" s="162" t="s">
        <v>18</v>
      </c>
      <c r="W5" s="162"/>
      <c r="X5" s="178"/>
      <c r="Y5" s="4"/>
    </row>
    <row r="6" spans="1:25" s="3" customFormat="1" ht="27.75" thickBot="1">
      <c r="A6" s="17"/>
      <c r="B6" s="57"/>
      <c r="C6" s="184"/>
      <c r="D6" s="185"/>
      <c r="E6" s="152"/>
      <c r="F6" s="152"/>
      <c r="G6" s="149"/>
      <c r="H6" s="149"/>
      <c r="I6" s="149"/>
      <c r="J6" s="60" t="s">
        <v>11</v>
      </c>
      <c r="K6" s="60" t="s">
        <v>6</v>
      </c>
      <c r="L6" s="60" t="s">
        <v>11</v>
      </c>
      <c r="M6" s="60" t="s">
        <v>6</v>
      </c>
      <c r="N6" s="60" t="s">
        <v>11</v>
      </c>
      <c r="O6" s="60" t="s">
        <v>6</v>
      </c>
      <c r="P6" s="58" t="s">
        <v>11</v>
      </c>
      <c r="Q6" s="58" t="s">
        <v>6</v>
      </c>
      <c r="R6" s="59" t="s">
        <v>19</v>
      </c>
      <c r="S6" s="59" t="s">
        <v>20</v>
      </c>
      <c r="T6" s="61" t="s">
        <v>11</v>
      </c>
      <c r="U6" s="62" t="s">
        <v>5</v>
      </c>
      <c r="V6" s="154" t="s">
        <v>11</v>
      </c>
      <c r="W6" s="157" t="s">
        <v>6</v>
      </c>
      <c r="X6" s="63" t="s">
        <v>20</v>
      </c>
      <c r="Y6" s="4"/>
    </row>
    <row r="7" spans="1:25" s="3" customFormat="1" ht="18">
      <c r="A7" s="35">
        <v>1</v>
      </c>
      <c r="B7" s="94"/>
      <c r="C7" s="109" t="s">
        <v>92</v>
      </c>
      <c r="D7" s="132">
        <v>38947</v>
      </c>
      <c r="E7" s="224" t="s">
        <v>61</v>
      </c>
      <c r="F7" s="224" t="s">
        <v>26</v>
      </c>
      <c r="G7" s="133">
        <v>106</v>
      </c>
      <c r="H7" s="133">
        <v>104</v>
      </c>
      <c r="I7" s="133">
        <v>2</v>
      </c>
      <c r="J7" s="225">
        <v>80485.5</v>
      </c>
      <c r="K7" s="226">
        <v>11092</v>
      </c>
      <c r="L7" s="225">
        <v>126424</v>
      </c>
      <c r="M7" s="226">
        <v>16421</v>
      </c>
      <c r="N7" s="225">
        <v>127660.5</v>
      </c>
      <c r="O7" s="226">
        <v>16603</v>
      </c>
      <c r="P7" s="227">
        <f>J7+L7+N7</f>
        <v>334570</v>
      </c>
      <c r="Q7" s="226">
        <f>K7+M7+O7</f>
        <v>44116</v>
      </c>
      <c r="R7" s="228">
        <f>Q7/H7</f>
        <v>424.1923076923077</v>
      </c>
      <c r="S7" s="229">
        <f>P7/Q7</f>
        <v>7.583869797805785</v>
      </c>
      <c r="T7" s="225">
        <v>484605</v>
      </c>
      <c r="U7" s="134">
        <f>IF(T7&lt;&gt;0,-(T7-P7)/T7,"")</f>
        <v>-0.3096026660888765</v>
      </c>
      <c r="V7" s="225">
        <v>1185615</v>
      </c>
      <c r="W7" s="226">
        <v>160994</v>
      </c>
      <c r="X7" s="135">
        <f>V7/W7</f>
        <v>7.364342770538032</v>
      </c>
      <c r="Y7" s="4"/>
    </row>
    <row r="8" spans="1:25" s="28" customFormat="1" ht="18">
      <c r="A8" s="35">
        <v>2</v>
      </c>
      <c r="B8" s="68"/>
      <c r="C8" s="100" t="s">
        <v>112</v>
      </c>
      <c r="D8" s="99">
        <v>38954</v>
      </c>
      <c r="E8" s="205" t="s">
        <v>9</v>
      </c>
      <c r="F8" s="205" t="s">
        <v>113</v>
      </c>
      <c r="G8" s="106">
        <v>103</v>
      </c>
      <c r="H8" s="106">
        <v>107</v>
      </c>
      <c r="I8" s="106">
        <v>1</v>
      </c>
      <c r="J8" s="206">
        <v>56411</v>
      </c>
      <c r="K8" s="207">
        <v>6945</v>
      </c>
      <c r="L8" s="206">
        <v>84528</v>
      </c>
      <c r="M8" s="207">
        <v>10270</v>
      </c>
      <c r="N8" s="206">
        <v>92222</v>
      </c>
      <c r="O8" s="207">
        <v>11374</v>
      </c>
      <c r="P8" s="208">
        <v>233161</v>
      </c>
      <c r="Q8" s="207">
        <v>28589</v>
      </c>
      <c r="R8" s="209">
        <f>Q8/H8</f>
        <v>267.1869158878505</v>
      </c>
      <c r="S8" s="210">
        <f>P8/Q8</f>
        <v>8.155619294134107</v>
      </c>
      <c r="T8" s="206"/>
      <c r="U8" s="104">
        <f>IF(T8&lt;&gt;0,-(T8-P8)/T8,"")</f>
      </c>
      <c r="V8" s="206">
        <v>233161</v>
      </c>
      <c r="W8" s="207">
        <v>28589</v>
      </c>
      <c r="X8" s="112">
        <f>V8/W8</f>
        <v>8.155619294134107</v>
      </c>
      <c r="Y8" s="29"/>
    </row>
    <row r="9" spans="1:25" s="28" customFormat="1" ht="18">
      <c r="A9" s="35">
        <v>3</v>
      </c>
      <c r="B9" s="69"/>
      <c r="C9" s="98" t="s">
        <v>93</v>
      </c>
      <c r="D9" s="99">
        <v>38947</v>
      </c>
      <c r="E9" s="211" t="s">
        <v>7</v>
      </c>
      <c r="F9" s="212" t="s">
        <v>74</v>
      </c>
      <c r="G9" s="101">
        <v>50</v>
      </c>
      <c r="H9" s="101">
        <v>50</v>
      </c>
      <c r="I9" s="101">
        <v>2</v>
      </c>
      <c r="J9" s="213">
        <v>52568.5</v>
      </c>
      <c r="K9" s="214">
        <v>5844</v>
      </c>
      <c r="L9" s="213">
        <v>74786.5</v>
      </c>
      <c r="M9" s="214">
        <v>8449</v>
      </c>
      <c r="N9" s="213">
        <v>82890</v>
      </c>
      <c r="O9" s="214">
        <v>9103</v>
      </c>
      <c r="P9" s="215">
        <f>+J9+L9+N9</f>
        <v>210245</v>
      </c>
      <c r="Q9" s="216">
        <f>+K9+M9+O9</f>
        <v>23396</v>
      </c>
      <c r="R9" s="217">
        <f>IF(P9&lt;&gt;0,Q9/H9,"")</f>
        <v>467.92</v>
      </c>
      <c r="S9" s="103">
        <f>IF(P9&lt;&gt;0,P9/Q9,"")</f>
        <v>8.986365190630877</v>
      </c>
      <c r="T9" s="213">
        <v>247192.5</v>
      </c>
      <c r="U9" s="104">
        <f>IF(T9&lt;&gt;0,-(T9-P9)/T9,"")</f>
        <v>-0.14946853160998008</v>
      </c>
      <c r="V9" s="213">
        <v>617233</v>
      </c>
      <c r="W9" s="214">
        <v>70592</v>
      </c>
      <c r="X9" s="111">
        <f>V9/W9</f>
        <v>8.743667837715321</v>
      </c>
      <c r="Y9" s="29"/>
    </row>
    <row r="10" spans="1:26" s="31" customFormat="1" ht="18">
      <c r="A10" s="35">
        <v>4</v>
      </c>
      <c r="B10" s="68"/>
      <c r="C10" s="100" t="s">
        <v>114</v>
      </c>
      <c r="D10" s="105">
        <v>38954</v>
      </c>
      <c r="E10" s="205" t="s">
        <v>61</v>
      </c>
      <c r="F10" s="205" t="s">
        <v>37</v>
      </c>
      <c r="G10" s="106">
        <v>45</v>
      </c>
      <c r="H10" s="106">
        <v>45</v>
      </c>
      <c r="I10" s="106">
        <v>1</v>
      </c>
      <c r="J10" s="206">
        <v>20979.5</v>
      </c>
      <c r="K10" s="207">
        <v>2509</v>
      </c>
      <c r="L10" s="206">
        <v>34566.5</v>
      </c>
      <c r="M10" s="207">
        <v>3815</v>
      </c>
      <c r="N10" s="206">
        <v>42338.5</v>
      </c>
      <c r="O10" s="207">
        <v>4756</v>
      </c>
      <c r="P10" s="208">
        <f>SUM(J10+L10+N10)</f>
        <v>97884.5</v>
      </c>
      <c r="Q10" s="207">
        <f>SUM(K10+M10+O10)</f>
        <v>11080</v>
      </c>
      <c r="R10" s="209">
        <f>Q10/H10</f>
        <v>246.22222222222223</v>
      </c>
      <c r="S10" s="210">
        <f>P10/Q10</f>
        <v>8.834341155234657</v>
      </c>
      <c r="T10" s="206"/>
      <c r="U10" s="104">
        <f>IF(T10&lt;&gt;0,-(T10-P10)/T10,"")</f>
      </c>
      <c r="V10" s="218">
        <v>97884.5</v>
      </c>
      <c r="W10" s="209">
        <v>11080</v>
      </c>
      <c r="X10" s="112">
        <f>V10/W10</f>
        <v>8.834341155234657</v>
      </c>
      <c r="Z10" s="30"/>
    </row>
    <row r="11" spans="1:25" s="32" customFormat="1" ht="18">
      <c r="A11" s="35">
        <v>5</v>
      </c>
      <c r="B11" s="68"/>
      <c r="C11" s="98" t="s">
        <v>76</v>
      </c>
      <c r="D11" s="99">
        <v>38940</v>
      </c>
      <c r="E11" s="212" t="s">
        <v>9</v>
      </c>
      <c r="F11" s="205" t="s">
        <v>29</v>
      </c>
      <c r="G11" s="101">
        <v>80</v>
      </c>
      <c r="H11" s="101">
        <v>81</v>
      </c>
      <c r="I11" s="101">
        <v>3</v>
      </c>
      <c r="J11" s="206">
        <v>18793</v>
      </c>
      <c r="K11" s="207">
        <v>2131</v>
      </c>
      <c r="L11" s="206">
        <v>29944</v>
      </c>
      <c r="M11" s="207">
        <v>3378</v>
      </c>
      <c r="N11" s="206">
        <v>34693</v>
      </c>
      <c r="O11" s="207">
        <v>3876</v>
      </c>
      <c r="P11" s="208">
        <v>83420</v>
      </c>
      <c r="Q11" s="207">
        <v>9385</v>
      </c>
      <c r="R11" s="209">
        <f>Q11/H11</f>
        <v>115.8641975308642</v>
      </c>
      <c r="S11" s="210">
        <f>P11/Q11</f>
        <v>8.88865210442195</v>
      </c>
      <c r="T11" s="206">
        <v>235051</v>
      </c>
      <c r="U11" s="104">
        <f>IF(T11&lt;&gt;0,-(T11-P11)/T11,"")</f>
        <v>-0.6450982978162186</v>
      </c>
      <c r="V11" s="206">
        <v>655262</v>
      </c>
      <c r="W11" s="207">
        <v>74058</v>
      </c>
      <c r="X11" s="112">
        <f>V11/W11</f>
        <v>8.847957006670448</v>
      </c>
      <c r="Y11" s="30"/>
    </row>
    <row r="12" spans="1:25" s="32" customFormat="1" ht="18">
      <c r="A12" s="35">
        <v>6</v>
      </c>
      <c r="B12" s="68"/>
      <c r="C12" s="100" t="s">
        <v>46</v>
      </c>
      <c r="D12" s="105" t="s">
        <v>62</v>
      </c>
      <c r="E12" s="205" t="s">
        <v>61</v>
      </c>
      <c r="F12" s="205" t="s">
        <v>37</v>
      </c>
      <c r="G12" s="106">
        <v>72</v>
      </c>
      <c r="H12" s="106">
        <v>3</v>
      </c>
      <c r="I12" s="106">
        <v>41</v>
      </c>
      <c r="J12" s="206">
        <v>21678</v>
      </c>
      <c r="K12" s="207">
        <v>5420</v>
      </c>
      <c r="L12" s="206">
        <v>25676</v>
      </c>
      <c r="M12" s="207">
        <v>6419</v>
      </c>
      <c r="N12" s="206">
        <v>33189</v>
      </c>
      <c r="O12" s="207">
        <v>8298</v>
      </c>
      <c r="P12" s="208">
        <f>J12+L12+N12</f>
        <v>80543</v>
      </c>
      <c r="Q12" s="207">
        <f>K12+M12+O12</f>
        <v>20137</v>
      </c>
      <c r="R12" s="209">
        <f>Q12/H12</f>
        <v>6712.333333333333</v>
      </c>
      <c r="S12" s="210">
        <f>P12/Q12</f>
        <v>3.999751700849183</v>
      </c>
      <c r="T12" s="206"/>
      <c r="U12" s="104"/>
      <c r="V12" s="206">
        <v>25361337</v>
      </c>
      <c r="W12" s="207">
        <v>3813437</v>
      </c>
      <c r="X12" s="112">
        <f>V12/W12</f>
        <v>6.6505194657732645</v>
      </c>
      <c r="Y12" s="47"/>
    </row>
    <row r="13" spans="1:25" s="32" customFormat="1" ht="18">
      <c r="A13" s="35">
        <v>7</v>
      </c>
      <c r="B13" s="68"/>
      <c r="C13" s="98" t="s">
        <v>69</v>
      </c>
      <c r="D13" s="99">
        <v>38933</v>
      </c>
      <c r="E13" s="211" t="s">
        <v>7</v>
      </c>
      <c r="F13" s="212" t="s">
        <v>8</v>
      </c>
      <c r="G13" s="101">
        <v>55</v>
      </c>
      <c r="H13" s="101">
        <v>51</v>
      </c>
      <c r="I13" s="101">
        <v>4</v>
      </c>
      <c r="J13" s="213">
        <v>17941.5</v>
      </c>
      <c r="K13" s="214">
        <v>2406</v>
      </c>
      <c r="L13" s="213">
        <v>29026</v>
      </c>
      <c r="M13" s="214">
        <v>3739</v>
      </c>
      <c r="N13" s="213">
        <v>32437</v>
      </c>
      <c r="O13" s="214">
        <v>4207</v>
      </c>
      <c r="P13" s="215">
        <f>+J13+L13+N13</f>
        <v>79404.5</v>
      </c>
      <c r="Q13" s="216">
        <f>+K13+M13+O13</f>
        <v>10352</v>
      </c>
      <c r="R13" s="217">
        <f>IF(P13&lt;&gt;0,Q13/H13,"")</f>
        <v>202.98039215686273</v>
      </c>
      <c r="S13" s="103">
        <f>IF(P13&lt;&gt;0,P13/Q13,"")</f>
        <v>7.670450154559505</v>
      </c>
      <c r="T13" s="213">
        <v>142380.5</v>
      </c>
      <c r="U13" s="104">
        <f>IF(T13&lt;&gt;0,-(T13-P13)/T13,"")</f>
        <v>-0.4423077598407085</v>
      </c>
      <c r="V13" s="213">
        <v>1243280</v>
      </c>
      <c r="W13" s="214">
        <v>149584</v>
      </c>
      <c r="X13" s="111">
        <f>V13/W13</f>
        <v>8.311584126644561</v>
      </c>
      <c r="Y13" s="30"/>
    </row>
    <row r="14" spans="1:26" s="32" customFormat="1" ht="18">
      <c r="A14" s="35">
        <v>8</v>
      </c>
      <c r="B14" s="68"/>
      <c r="C14" s="100" t="s">
        <v>115</v>
      </c>
      <c r="D14" s="105">
        <v>38954</v>
      </c>
      <c r="E14" s="205" t="s">
        <v>61</v>
      </c>
      <c r="F14" s="205" t="s">
        <v>116</v>
      </c>
      <c r="G14" s="106">
        <v>50</v>
      </c>
      <c r="H14" s="106">
        <v>50</v>
      </c>
      <c r="I14" s="106">
        <v>1</v>
      </c>
      <c r="J14" s="206">
        <v>16976</v>
      </c>
      <c r="K14" s="207">
        <v>2022</v>
      </c>
      <c r="L14" s="206">
        <v>27991</v>
      </c>
      <c r="M14" s="207">
        <v>3153</v>
      </c>
      <c r="N14" s="206">
        <v>33638</v>
      </c>
      <c r="O14" s="207">
        <v>3871</v>
      </c>
      <c r="P14" s="208">
        <f>SUM(J14+L14+N14)</f>
        <v>78605</v>
      </c>
      <c r="Q14" s="207">
        <f>SUM(K14+M14+O14)</f>
        <v>9046</v>
      </c>
      <c r="R14" s="209">
        <f>Q14/H14</f>
        <v>180.92</v>
      </c>
      <c r="S14" s="210">
        <f>P14/Q14</f>
        <v>8.689476011496794</v>
      </c>
      <c r="T14" s="206"/>
      <c r="U14" s="104">
        <f>IF(T14&lt;&gt;0,-(T14-P14)/T14,"")</f>
      </c>
      <c r="V14" s="218">
        <v>78605</v>
      </c>
      <c r="W14" s="209">
        <v>9046</v>
      </c>
      <c r="X14" s="112">
        <f>V14/W14</f>
        <v>8.689476011496794</v>
      </c>
      <c r="Y14" s="30"/>
      <c r="Z14" s="30"/>
    </row>
    <row r="15" spans="1:26" s="32" customFormat="1" ht="18">
      <c r="A15" s="35">
        <v>9</v>
      </c>
      <c r="B15" s="68"/>
      <c r="C15" s="98" t="s">
        <v>117</v>
      </c>
      <c r="D15" s="99">
        <v>38954</v>
      </c>
      <c r="E15" s="211" t="s">
        <v>7</v>
      </c>
      <c r="F15" s="212" t="s">
        <v>28</v>
      </c>
      <c r="G15" s="101">
        <v>44</v>
      </c>
      <c r="H15" s="101">
        <v>44</v>
      </c>
      <c r="I15" s="101">
        <v>1</v>
      </c>
      <c r="J15" s="213">
        <v>17224</v>
      </c>
      <c r="K15" s="214">
        <v>2015</v>
      </c>
      <c r="L15" s="213">
        <v>23286.5</v>
      </c>
      <c r="M15" s="214">
        <v>2658</v>
      </c>
      <c r="N15" s="213">
        <v>30762.5</v>
      </c>
      <c r="O15" s="214">
        <v>3428</v>
      </c>
      <c r="P15" s="215">
        <f>+J15+L15+N15</f>
        <v>71273</v>
      </c>
      <c r="Q15" s="216">
        <f>+K15+M15+O15</f>
        <v>8101</v>
      </c>
      <c r="R15" s="217">
        <f>IF(P15&lt;&gt;0,Q15/H15,"")</f>
        <v>184.11363636363637</v>
      </c>
      <c r="S15" s="103">
        <f>IF(P15&lt;&gt;0,P15/Q15,"")</f>
        <v>8.798049623503271</v>
      </c>
      <c r="T15" s="213"/>
      <c r="U15" s="104">
        <f>IF(T15&lt;&gt;0,-(T15-P15)/T15,"")</f>
      </c>
      <c r="V15" s="213">
        <v>71273</v>
      </c>
      <c r="W15" s="214">
        <v>8101</v>
      </c>
      <c r="X15" s="111">
        <f>V15/W15</f>
        <v>8.798049623503271</v>
      </c>
      <c r="Y15" s="30"/>
      <c r="Z15" s="30"/>
    </row>
    <row r="16" spans="1:26" s="32" customFormat="1" ht="18.75" thickBot="1">
      <c r="A16" s="35">
        <v>10</v>
      </c>
      <c r="B16" s="86"/>
      <c r="C16" s="113" t="s">
        <v>66</v>
      </c>
      <c r="D16" s="114">
        <v>38912</v>
      </c>
      <c r="E16" s="244" t="s">
        <v>9</v>
      </c>
      <c r="F16" s="230" t="s">
        <v>27</v>
      </c>
      <c r="G16" s="116">
        <v>162</v>
      </c>
      <c r="H16" s="116">
        <v>140</v>
      </c>
      <c r="I16" s="116">
        <v>7</v>
      </c>
      <c r="J16" s="231">
        <v>15970</v>
      </c>
      <c r="K16" s="232">
        <v>2682</v>
      </c>
      <c r="L16" s="231">
        <v>22837</v>
      </c>
      <c r="M16" s="232">
        <v>3701</v>
      </c>
      <c r="N16" s="231">
        <v>28766</v>
      </c>
      <c r="O16" s="232">
        <v>4656</v>
      </c>
      <c r="P16" s="233">
        <v>67573</v>
      </c>
      <c r="Q16" s="232">
        <v>11039</v>
      </c>
      <c r="R16" s="234">
        <f>Q16/H16</f>
        <v>78.85</v>
      </c>
      <c r="S16" s="235">
        <f>P16/Q16</f>
        <v>6.121297218950992</v>
      </c>
      <c r="T16" s="231">
        <v>223649</v>
      </c>
      <c r="U16" s="126">
        <f>IF(T16&lt;&gt;0,-(T16-P16)/T16,"")</f>
        <v>-0.6978613810032686</v>
      </c>
      <c r="V16" s="231">
        <v>6946434</v>
      </c>
      <c r="W16" s="232">
        <v>995235</v>
      </c>
      <c r="X16" s="119">
        <f>V16/W16</f>
        <v>6.979692233492592</v>
      </c>
      <c r="Y16" s="30"/>
      <c r="Z16" s="30"/>
    </row>
    <row r="17" spans="1:26" s="32" customFormat="1" ht="18">
      <c r="A17" s="35">
        <v>11</v>
      </c>
      <c r="B17" s="95"/>
      <c r="C17" s="136" t="s">
        <v>70</v>
      </c>
      <c r="D17" s="137">
        <v>38933</v>
      </c>
      <c r="E17" s="236" t="s">
        <v>9</v>
      </c>
      <c r="F17" s="237" t="s">
        <v>27</v>
      </c>
      <c r="G17" s="138">
        <v>103</v>
      </c>
      <c r="H17" s="138">
        <v>105</v>
      </c>
      <c r="I17" s="138">
        <v>4</v>
      </c>
      <c r="J17" s="238">
        <v>15480</v>
      </c>
      <c r="K17" s="239">
        <v>2630</v>
      </c>
      <c r="L17" s="238">
        <v>20791</v>
      </c>
      <c r="M17" s="239">
        <v>3367</v>
      </c>
      <c r="N17" s="238">
        <v>26264</v>
      </c>
      <c r="O17" s="239">
        <v>4263</v>
      </c>
      <c r="P17" s="240">
        <v>62535</v>
      </c>
      <c r="Q17" s="239">
        <v>10260</v>
      </c>
      <c r="R17" s="241">
        <f>Q17/H17</f>
        <v>97.71428571428571</v>
      </c>
      <c r="S17" s="242">
        <f>P17/Q17</f>
        <v>6.095029239766082</v>
      </c>
      <c r="T17" s="238">
        <v>155858</v>
      </c>
      <c r="U17" s="128">
        <f>IF(T17&lt;&gt;0,-(T17-P17)/T17,"")</f>
        <v>-0.598769392652286</v>
      </c>
      <c r="V17" s="238">
        <v>1030761</v>
      </c>
      <c r="W17" s="239">
        <v>143658</v>
      </c>
      <c r="X17" s="243">
        <f>+V17/W17</f>
        <v>7.175103370504949</v>
      </c>
      <c r="Y17" s="30"/>
      <c r="Z17" s="30"/>
    </row>
    <row r="18" spans="1:26" s="32" customFormat="1" ht="18">
      <c r="A18" s="35">
        <v>12</v>
      </c>
      <c r="B18" s="68"/>
      <c r="C18" s="98" t="s">
        <v>71</v>
      </c>
      <c r="D18" s="99">
        <v>38926</v>
      </c>
      <c r="E18" s="212" t="s">
        <v>9</v>
      </c>
      <c r="F18" s="205" t="s">
        <v>29</v>
      </c>
      <c r="G18" s="101">
        <v>84</v>
      </c>
      <c r="H18" s="101">
        <v>84</v>
      </c>
      <c r="I18" s="101">
        <v>5</v>
      </c>
      <c r="J18" s="206">
        <v>15288</v>
      </c>
      <c r="K18" s="207">
        <v>2886</v>
      </c>
      <c r="L18" s="206">
        <v>19620</v>
      </c>
      <c r="M18" s="207">
        <v>3362</v>
      </c>
      <c r="N18" s="206">
        <v>25871</v>
      </c>
      <c r="O18" s="207">
        <v>4488</v>
      </c>
      <c r="P18" s="208">
        <v>60779</v>
      </c>
      <c r="Q18" s="207">
        <v>10736</v>
      </c>
      <c r="R18" s="209">
        <f>Q18/H18</f>
        <v>127.80952380952381</v>
      </c>
      <c r="S18" s="210">
        <f>P18/Q18</f>
        <v>5.661233233979136</v>
      </c>
      <c r="T18" s="206">
        <v>126024</v>
      </c>
      <c r="U18" s="104">
        <f>IF(T18&lt;&gt;0,-(T18-P18)/T18,"")</f>
        <v>-0.5177188472037072</v>
      </c>
      <c r="V18" s="206">
        <v>1421986</v>
      </c>
      <c r="W18" s="207">
        <v>197418</v>
      </c>
      <c r="X18" s="110">
        <f>+V18/W18</f>
        <v>7.202919693239725</v>
      </c>
      <c r="Y18" s="30"/>
      <c r="Z18" s="30"/>
    </row>
    <row r="19" spans="1:26" s="32" customFormat="1" ht="18">
      <c r="A19" s="35">
        <v>13</v>
      </c>
      <c r="B19" s="68"/>
      <c r="C19" s="100" t="s">
        <v>65</v>
      </c>
      <c r="D19" s="105">
        <v>38723</v>
      </c>
      <c r="E19" s="205" t="s">
        <v>61</v>
      </c>
      <c r="F19" s="205" t="s">
        <v>118</v>
      </c>
      <c r="G19" s="106">
        <v>280</v>
      </c>
      <c r="H19" s="106">
        <v>1</v>
      </c>
      <c r="I19" s="106">
        <v>23</v>
      </c>
      <c r="J19" s="206">
        <v>12000</v>
      </c>
      <c r="K19" s="207">
        <v>3000</v>
      </c>
      <c r="L19" s="206">
        <v>14000</v>
      </c>
      <c r="M19" s="207">
        <v>3500</v>
      </c>
      <c r="N19" s="206">
        <v>19306</v>
      </c>
      <c r="O19" s="207">
        <v>4827</v>
      </c>
      <c r="P19" s="208">
        <f>SUM(J19+L19+N19)</f>
        <v>45306</v>
      </c>
      <c r="Q19" s="207">
        <f>SUM(K19+M19+O19)</f>
        <v>11327</v>
      </c>
      <c r="R19" s="209">
        <f>Q19/H19</f>
        <v>11327</v>
      </c>
      <c r="S19" s="210">
        <f>P19/Q19</f>
        <v>3.999823430740708</v>
      </c>
      <c r="T19" s="206">
        <v>14820</v>
      </c>
      <c r="U19" s="104">
        <f>IF(T19&lt;&gt;0,-(T19-P19)/T19,"")</f>
        <v>2.057085020242915</v>
      </c>
      <c r="V19" s="206">
        <v>12950655</v>
      </c>
      <c r="W19" s="207">
        <v>2067661</v>
      </c>
      <c r="X19" s="112">
        <f>V19/W19</f>
        <v>6.263432448549351</v>
      </c>
      <c r="Y19" s="30"/>
      <c r="Z19" s="30"/>
    </row>
    <row r="20" spans="1:26" s="32" customFormat="1" ht="18">
      <c r="A20" s="35">
        <v>14</v>
      </c>
      <c r="B20" s="68"/>
      <c r="C20" s="107" t="s">
        <v>119</v>
      </c>
      <c r="D20" s="99">
        <v>38947</v>
      </c>
      <c r="E20" s="219" t="s">
        <v>94</v>
      </c>
      <c r="F20" s="219" t="s">
        <v>95</v>
      </c>
      <c r="G20" s="108">
        <v>22</v>
      </c>
      <c r="H20" s="108">
        <v>22</v>
      </c>
      <c r="I20" s="108">
        <v>2</v>
      </c>
      <c r="J20" s="213">
        <v>5836</v>
      </c>
      <c r="K20" s="214">
        <v>686</v>
      </c>
      <c r="L20" s="213">
        <v>10413</v>
      </c>
      <c r="M20" s="214">
        <v>1144</v>
      </c>
      <c r="N20" s="213">
        <v>11611</v>
      </c>
      <c r="O20" s="214">
        <v>1262</v>
      </c>
      <c r="P20" s="215">
        <f>+J20+L20+N20</f>
        <v>27860</v>
      </c>
      <c r="Q20" s="216">
        <f>+K20+M20+O20</f>
        <v>3092</v>
      </c>
      <c r="R20" s="207">
        <f>+Q20/H20</f>
        <v>140.54545454545453</v>
      </c>
      <c r="S20" s="102">
        <f>+P20/Q20</f>
        <v>9.010349288486417</v>
      </c>
      <c r="T20" s="213">
        <v>40837</v>
      </c>
      <c r="U20" s="104">
        <f>IF(T20&lt;&gt;0,-(T20-P20)/T20,"")</f>
        <v>-0.31777554668560376</v>
      </c>
      <c r="V20" s="213">
        <v>98779</v>
      </c>
      <c r="W20" s="214">
        <v>11450</v>
      </c>
      <c r="X20" s="111">
        <f>V20/W20</f>
        <v>8.626986899563319</v>
      </c>
      <c r="Y20" s="30"/>
      <c r="Z20" s="30"/>
    </row>
    <row r="21" spans="1:26" s="32" customFormat="1" ht="18">
      <c r="A21" s="35">
        <v>15</v>
      </c>
      <c r="B21" s="68"/>
      <c r="C21" s="100" t="s">
        <v>77</v>
      </c>
      <c r="D21" s="105">
        <v>38940</v>
      </c>
      <c r="E21" s="205" t="s">
        <v>61</v>
      </c>
      <c r="F21" s="205" t="s">
        <v>34</v>
      </c>
      <c r="G21" s="106">
        <v>40</v>
      </c>
      <c r="H21" s="106">
        <v>38</v>
      </c>
      <c r="I21" s="106">
        <v>3</v>
      </c>
      <c r="J21" s="206">
        <v>5120.5</v>
      </c>
      <c r="K21" s="207">
        <v>700</v>
      </c>
      <c r="L21" s="206">
        <v>7810.5</v>
      </c>
      <c r="M21" s="207">
        <v>1009</v>
      </c>
      <c r="N21" s="206">
        <v>9682.5</v>
      </c>
      <c r="O21" s="207">
        <v>1223</v>
      </c>
      <c r="P21" s="208">
        <f>J21+L21+N21</f>
        <v>22613.5</v>
      </c>
      <c r="Q21" s="207">
        <f>K21+M21+O21</f>
        <v>2932</v>
      </c>
      <c r="R21" s="209">
        <f>Q21/H21</f>
        <v>77.15789473684211</v>
      </c>
      <c r="S21" s="210">
        <f>P21/Q21</f>
        <v>7.712653478854024</v>
      </c>
      <c r="T21" s="206">
        <v>44271</v>
      </c>
      <c r="U21" s="104">
        <f>IF(T21&lt;&gt;0,-(T21-P21)/T21,"")</f>
        <v>-0.4892028641774525</v>
      </c>
      <c r="V21" s="206">
        <v>215547.5</v>
      </c>
      <c r="W21" s="207">
        <v>28036</v>
      </c>
      <c r="X21" s="112">
        <f>V21/W21</f>
        <v>7.688240119845912</v>
      </c>
      <c r="Y21" s="30"/>
      <c r="Z21" s="30"/>
    </row>
    <row r="22" spans="1:26" s="32" customFormat="1" ht="18">
      <c r="A22" s="35">
        <v>16</v>
      </c>
      <c r="B22" s="68"/>
      <c r="C22" s="98" t="s">
        <v>73</v>
      </c>
      <c r="D22" s="99">
        <v>38933</v>
      </c>
      <c r="E22" s="212" t="s">
        <v>53</v>
      </c>
      <c r="F22" s="212" t="s">
        <v>54</v>
      </c>
      <c r="G22" s="101">
        <v>47</v>
      </c>
      <c r="H22" s="101">
        <v>31</v>
      </c>
      <c r="I22" s="101">
        <v>4</v>
      </c>
      <c r="J22" s="213">
        <v>3724</v>
      </c>
      <c r="K22" s="214">
        <v>673</v>
      </c>
      <c r="L22" s="213">
        <v>5048.5</v>
      </c>
      <c r="M22" s="214">
        <v>874</v>
      </c>
      <c r="N22" s="213">
        <v>7418</v>
      </c>
      <c r="O22" s="214">
        <v>1282</v>
      </c>
      <c r="P22" s="215">
        <f>J22+L22+N22</f>
        <v>16190.5</v>
      </c>
      <c r="Q22" s="216">
        <f>K22+M22+O22</f>
        <v>2829</v>
      </c>
      <c r="R22" s="217">
        <f>IF(P22&lt;&gt;0,Q22/H22,"")</f>
        <v>91.25806451612904</v>
      </c>
      <c r="S22" s="103">
        <f>IF(P22&lt;&gt;0,P22/Q22,"")</f>
        <v>5.723047013078826</v>
      </c>
      <c r="T22" s="213">
        <v>26085.5</v>
      </c>
      <c r="U22" s="104">
        <f>IF(T22&lt;&gt;0,-(T22-P22)/T22,"")</f>
        <v>-0.3793295125644515</v>
      </c>
      <c r="V22" s="220">
        <f>152478+98850+41976.55+16190.5</f>
        <v>309495.05</v>
      </c>
      <c r="W22" s="209">
        <f>19117+12766+5988+2829</f>
        <v>40700</v>
      </c>
      <c r="X22" s="111">
        <f>IF(V22&lt;&gt;0,V22/W22,"")</f>
        <v>7.604300982800982</v>
      </c>
      <c r="Y22" s="30"/>
      <c r="Z22" s="30"/>
    </row>
    <row r="23" spans="1:25" s="32" customFormat="1" ht="18">
      <c r="A23" s="35">
        <v>17</v>
      </c>
      <c r="B23" s="68"/>
      <c r="C23" s="124" t="s">
        <v>120</v>
      </c>
      <c r="D23" s="105">
        <v>38954</v>
      </c>
      <c r="E23" s="221" t="s">
        <v>42</v>
      </c>
      <c r="F23" s="221" t="s">
        <v>52</v>
      </c>
      <c r="G23" s="125">
        <v>14</v>
      </c>
      <c r="H23" s="125">
        <v>14</v>
      </c>
      <c r="I23" s="125">
        <v>1</v>
      </c>
      <c r="J23" s="206">
        <v>3897.5</v>
      </c>
      <c r="K23" s="207">
        <v>390</v>
      </c>
      <c r="L23" s="206">
        <v>5996</v>
      </c>
      <c r="M23" s="207">
        <v>546</v>
      </c>
      <c r="N23" s="206">
        <v>5254</v>
      </c>
      <c r="O23" s="207">
        <v>491</v>
      </c>
      <c r="P23" s="208">
        <f>SUM(J23+L23+N23)</f>
        <v>15147.5</v>
      </c>
      <c r="Q23" s="207">
        <f>SUM(K23+M23+O23)</f>
        <v>1427</v>
      </c>
      <c r="R23" s="207">
        <f>+Q23/H23</f>
        <v>101.92857142857143</v>
      </c>
      <c r="S23" s="102">
        <f>+P23/Q23</f>
        <v>10.614926419060968</v>
      </c>
      <c r="T23" s="206"/>
      <c r="U23" s="104">
        <f>IF(T23&lt;&gt;0,-(T23-P23)/T23,"")</f>
      </c>
      <c r="V23" s="206">
        <v>15147.5</v>
      </c>
      <c r="W23" s="207">
        <v>1427</v>
      </c>
      <c r="X23" s="112">
        <f>V23/W23</f>
        <v>10.614926419060968</v>
      </c>
      <c r="Y23" s="30"/>
    </row>
    <row r="24" spans="1:25" s="32" customFormat="1" ht="18">
      <c r="A24" s="35">
        <v>18</v>
      </c>
      <c r="B24" s="68"/>
      <c r="C24" s="100" t="s">
        <v>45</v>
      </c>
      <c r="D24" s="105">
        <v>38821</v>
      </c>
      <c r="E24" s="205" t="s">
        <v>61</v>
      </c>
      <c r="F24" s="205" t="s">
        <v>26</v>
      </c>
      <c r="G24" s="106">
        <v>118</v>
      </c>
      <c r="H24" s="106">
        <v>8</v>
      </c>
      <c r="I24" s="106">
        <v>20</v>
      </c>
      <c r="J24" s="206">
        <v>2484</v>
      </c>
      <c r="K24" s="207">
        <v>615</v>
      </c>
      <c r="L24" s="206">
        <v>3868</v>
      </c>
      <c r="M24" s="207">
        <v>954</v>
      </c>
      <c r="N24" s="206">
        <v>6516</v>
      </c>
      <c r="O24" s="207">
        <v>1609</v>
      </c>
      <c r="P24" s="208">
        <f>SUM(J24+L24+N24)</f>
        <v>12868</v>
      </c>
      <c r="Q24" s="207">
        <f>SUM(K24+M24+O24)</f>
        <v>3178</v>
      </c>
      <c r="R24" s="209">
        <f>Q24/H24</f>
        <v>397.25</v>
      </c>
      <c r="S24" s="210">
        <f>P24/Q24</f>
        <v>4.049087476400252</v>
      </c>
      <c r="T24" s="206">
        <v>4366.5</v>
      </c>
      <c r="U24" s="104">
        <f>IF(T24&lt;&gt;0,-(T24-P24)/T24,"")</f>
        <v>1.9469827092637124</v>
      </c>
      <c r="V24" s="206">
        <v>6190699.5</v>
      </c>
      <c r="W24" s="207">
        <v>942036</v>
      </c>
      <c r="X24" s="112">
        <f>V24/W24</f>
        <v>6.571616689808033</v>
      </c>
      <c r="Y24" s="30"/>
    </row>
    <row r="25" spans="1:25" s="32" customFormat="1" ht="18">
      <c r="A25" s="35">
        <v>19</v>
      </c>
      <c r="B25" s="68"/>
      <c r="C25" s="98" t="s">
        <v>60</v>
      </c>
      <c r="D25" s="99">
        <v>38919</v>
      </c>
      <c r="E25" s="211" t="s">
        <v>7</v>
      </c>
      <c r="F25" s="212" t="s">
        <v>8</v>
      </c>
      <c r="G25" s="101">
        <v>149</v>
      </c>
      <c r="H25" s="101">
        <v>38</v>
      </c>
      <c r="I25" s="101">
        <v>6</v>
      </c>
      <c r="J25" s="213">
        <v>3100</v>
      </c>
      <c r="K25" s="214">
        <v>619</v>
      </c>
      <c r="L25" s="213">
        <v>5345</v>
      </c>
      <c r="M25" s="214">
        <v>689</v>
      </c>
      <c r="N25" s="213">
        <v>4368</v>
      </c>
      <c r="O25" s="214">
        <v>913</v>
      </c>
      <c r="P25" s="215">
        <f>+J25+L25+N25</f>
        <v>12813</v>
      </c>
      <c r="Q25" s="216">
        <f>+K25+M25+O25</f>
        <v>2221</v>
      </c>
      <c r="R25" s="217">
        <f>IF(P25&lt;&gt;0,Q25/H25,"")</f>
        <v>58.44736842105263</v>
      </c>
      <c r="S25" s="103">
        <f>IF(P25&lt;&gt;0,P25/Q25,"")</f>
        <v>5.769022962629446</v>
      </c>
      <c r="T25" s="213">
        <v>19969</v>
      </c>
      <c r="U25" s="104">
        <f>IF(T25&lt;&gt;0,-(T25-P25)/T25,"")</f>
        <v>-0.3583554509489709</v>
      </c>
      <c r="V25" s="213">
        <v>1780407.5</v>
      </c>
      <c r="W25" s="214">
        <v>240083</v>
      </c>
      <c r="X25" s="111">
        <f>V25/W25</f>
        <v>7.415799952516421</v>
      </c>
      <c r="Y25" s="30"/>
    </row>
    <row r="26" spans="1:25" s="32" customFormat="1" ht="18">
      <c r="A26" s="35">
        <v>20</v>
      </c>
      <c r="B26" s="68"/>
      <c r="C26" s="107" t="s">
        <v>56</v>
      </c>
      <c r="D26" s="99">
        <v>38709</v>
      </c>
      <c r="E26" s="219" t="s">
        <v>43</v>
      </c>
      <c r="F26" s="219" t="s">
        <v>57</v>
      </c>
      <c r="G26" s="108">
        <v>233</v>
      </c>
      <c r="H26" s="108">
        <v>3</v>
      </c>
      <c r="I26" s="108">
        <v>33</v>
      </c>
      <c r="J26" s="213">
        <v>3350</v>
      </c>
      <c r="K26" s="214">
        <v>716.6666666666666</v>
      </c>
      <c r="L26" s="213">
        <v>3390</v>
      </c>
      <c r="M26" s="214">
        <v>730</v>
      </c>
      <c r="N26" s="213">
        <v>3390</v>
      </c>
      <c r="O26" s="214">
        <v>730</v>
      </c>
      <c r="P26" s="215">
        <f>+J26+L26+N26</f>
        <v>10130</v>
      </c>
      <c r="Q26" s="216">
        <f>+K26+M26+O26</f>
        <v>2176.6666666666665</v>
      </c>
      <c r="R26" s="207">
        <f>+Q26/H26</f>
        <v>725.5555555555555</v>
      </c>
      <c r="S26" s="102">
        <f>+P26/Q26</f>
        <v>4.653905053598775</v>
      </c>
      <c r="T26" s="213">
        <v>8400</v>
      </c>
      <c r="U26" s="104">
        <f>IF(T26&lt;&gt;0,-(T26-P26)/T26,"")</f>
        <v>0.20595238095238094</v>
      </c>
      <c r="V26" s="213">
        <v>17144409.52</v>
      </c>
      <c r="W26" s="214">
        <v>2608726.6666666665</v>
      </c>
      <c r="X26" s="111">
        <f>V26/W26</f>
        <v>6.571945516203308</v>
      </c>
      <c r="Y26" s="30"/>
    </row>
    <row r="27" spans="1:25" s="32" customFormat="1" ht="18">
      <c r="A27" s="35">
        <v>21</v>
      </c>
      <c r="B27" s="68"/>
      <c r="C27" s="100" t="s">
        <v>96</v>
      </c>
      <c r="D27" s="105">
        <v>38947</v>
      </c>
      <c r="E27" s="205" t="s">
        <v>10</v>
      </c>
      <c r="F27" s="205" t="s">
        <v>97</v>
      </c>
      <c r="G27" s="106">
        <v>10</v>
      </c>
      <c r="H27" s="106">
        <v>10</v>
      </c>
      <c r="I27" s="106">
        <v>1</v>
      </c>
      <c r="J27" s="206">
        <v>1139</v>
      </c>
      <c r="K27" s="207">
        <v>181</v>
      </c>
      <c r="L27" s="206">
        <v>1981</v>
      </c>
      <c r="M27" s="207">
        <v>237</v>
      </c>
      <c r="N27" s="206">
        <v>2916</v>
      </c>
      <c r="O27" s="207">
        <v>356</v>
      </c>
      <c r="P27" s="208">
        <f>N27+L27+J27</f>
        <v>6036</v>
      </c>
      <c r="Q27" s="207">
        <f>O27+M27+K27</f>
        <v>774</v>
      </c>
      <c r="R27" s="207">
        <f>+Q27/H27</f>
        <v>77.4</v>
      </c>
      <c r="S27" s="102">
        <f>+P27/Q27</f>
        <v>7.7984496124031</v>
      </c>
      <c r="T27" s="206"/>
      <c r="U27" s="104">
        <f>IF(T27&lt;&gt;0,-(T27-P27)/T27,"")</f>
      </c>
      <c r="V27" s="206">
        <v>27953.5</v>
      </c>
      <c r="W27" s="207">
        <v>3286</v>
      </c>
      <c r="X27" s="110">
        <f>+V27/W27</f>
        <v>8.506847230675593</v>
      </c>
      <c r="Y27" s="30"/>
    </row>
    <row r="28" spans="1:25" s="32" customFormat="1" ht="18">
      <c r="A28" s="35">
        <v>22</v>
      </c>
      <c r="B28" s="68"/>
      <c r="C28" s="98" t="s">
        <v>78</v>
      </c>
      <c r="D28" s="99">
        <v>38940</v>
      </c>
      <c r="E28" s="211" t="s">
        <v>7</v>
      </c>
      <c r="F28" s="212" t="s">
        <v>74</v>
      </c>
      <c r="G28" s="101">
        <v>31</v>
      </c>
      <c r="H28" s="101">
        <v>14</v>
      </c>
      <c r="I28" s="101">
        <v>3</v>
      </c>
      <c r="J28" s="213">
        <v>1462</v>
      </c>
      <c r="K28" s="214">
        <v>246</v>
      </c>
      <c r="L28" s="213">
        <v>1929</v>
      </c>
      <c r="M28" s="214">
        <v>319</v>
      </c>
      <c r="N28" s="213">
        <v>2541</v>
      </c>
      <c r="O28" s="214">
        <v>423</v>
      </c>
      <c r="P28" s="215">
        <f>+J28+L28+N28</f>
        <v>5932</v>
      </c>
      <c r="Q28" s="216">
        <f>+K28+M28+O28</f>
        <v>988</v>
      </c>
      <c r="R28" s="217">
        <f>IF(P28&lt;&gt;0,Q28/H28,"")</f>
        <v>70.57142857142857</v>
      </c>
      <c r="S28" s="103">
        <f>IF(P28&lt;&gt;0,P28/Q28,"")</f>
        <v>6.004048582995951</v>
      </c>
      <c r="T28" s="213">
        <v>38312.5</v>
      </c>
      <c r="U28" s="104">
        <f>IF(T28&lt;&gt;0,-(T28-P28)/T28,"")</f>
        <v>-0.845168026101142</v>
      </c>
      <c r="V28" s="213">
        <v>172488.5</v>
      </c>
      <c r="W28" s="214">
        <v>22072</v>
      </c>
      <c r="X28" s="111">
        <f>V28/W28</f>
        <v>7.814810619789779</v>
      </c>
      <c r="Y28" s="30"/>
    </row>
    <row r="29" spans="1:25" s="32" customFormat="1" ht="18">
      <c r="A29" s="35">
        <v>23</v>
      </c>
      <c r="B29" s="68"/>
      <c r="C29" s="100" t="s">
        <v>80</v>
      </c>
      <c r="D29" s="105">
        <v>38926</v>
      </c>
      <c r="E29" s="205" t="s">
        <v>10</v>
      </c>
      <c r="F29" s="205" t="s">
        <v>29</v>
      </c>
      <c r="G29" s="106">
        <v>21</v>
      </c>
      <c r="H29" s="106">
        <v>21</v>
      </c>
      <c r="I29" s="106">
        <v>4</v>
      </c>
      <c r="J29" s="206">
        <v>711</v>
      </c>
      <c r="K29" s="207">
        <v>118</v>
      </c>
      <c r="L29" s="206">
        <v>1707</v>
      </c>
      <c r="M29" s="207">
        <v>289</v>
      </c>
      <c r="N29" s="206">
        <v>2536</v>
      </c>
      <c r="O29" s="207">
        <v>430</v>
      </c>
      <c r="P29" s="208">
        <f>N29+L29+J29</f>
        <v>4954</v>
      </c>
      <c r="Q29" s="207">
        <f>O29+M29+K29</f>
        <v>837</v>
      </c>
      <c r="R29" s="207">
        <f>+Q29/H29</f>
        <v>39.857142857142854</v>
      </c>
      <c r="S29" s="102">
        <f>+P29/Q29</f>
        <v>5.918757467144564</v>
      </c>
      <c r="T29" s="206"/>
      <c r="U29" s="104">
        <f>IF(T29&lt;&gt;0,-(T29-P29)/T29,"")</f>
      </c>
      <c r="V29" s="206">
        <v>109314</v>
      </c>
      <c r="W29" s="207">
        <v>15060</v>
      </c>
      <c r="X29" s="110">
        <f>+V29/W29</f>
        <v>7.258565737051793</v>
      </c>
      <c r="Y29" s="30"/>
    </row>
    <row r="30" spans="1:24" s="33" customFormat="1" ht="18">
      <c r="A30" s="35">
        <v>24</v>
      </c>
      <c r="B30" s="68"/>
      <c r="C30" s="98" t="s">
        <v>72</v>
      </c>
      <c r="D30" s="99">
        <v>38933</v>
      </c>
      <c r="E30" s="211" t="s">
        <v>7</v>
      </c>
      <c r="F30" s="212" t="s">
        <v>28</v>
      </c>
      <c r="G30" s="101">
        <v>47</v>
      </c>
      <c r="H30" s="101">
        <v>22</v>
      </c>
      <c r="I30" s="101">
        <v>4</v>
      </c>
      <c r="J30" s="213">
        <v>1095</v>
      </c>
      <c r="K30" s="214">
        <v>194</v>
      </c>
      <c r="L30" s="213">
        <v>1893</v>
      </c>
      <c r="M30" s="214">
        <v>320</v>
      </c>
      <c r="N30" s="213">
        <v>1679.5</v>
      </c>
      <c r="O30" s="214">
        <v>281</v>
      </c>
      <c r="P30" s="215">
        <f>+J30+L30+N30</f>
        <v>4667.5</v>
      </c>
      <c r="Q30" s="216">
        <f>+K30+M30+O30</f>
        <v>795</v>
      </c>
      <c r="R30" s="217">
        <f>IF(P30&lt;&gt;0,Q30/H30,"")</f>
        <v>36.13636363636363</v>
      </c>
      <c r="S30" s="103">
        <f>IF(P30&lt;&gt;0,P30/Q30,"")</f>
        <v>5.871069182389937</v>
      </c>
      <c r="T30" s="213">
        <v>16418.5</v>
      </c>
      <c r="U30" s="104">
        <f>IF(T30&lt;&gt;0,-(T30-P30)/T30,"")</f>
        <v>-0.7157170265249566</v>
      </c>
      <c r="V30" s="213">
        <v>315662.5</v>
      </c>
      <c r="W30" s="214">
        <v>40964</v>
      </c>
      <c r="X30" s="111">
        <f>V30/W30</f>
        <v>7.70585147934772</v>
      </c>
    </row>
    <row r="31" spans="1:24" s="33" customFormat="1" ht="18">
      <c r="A31" s="35">
        <v>25</v>
      </c>
      <c r="B31" s="68"/>
      <c r="C31" s="100" t="s">
        <v>121</v>
      </c>
      <c r="D31" s="105">
        <v>38863</v>
      </c>
      <c r="E31" s="205" t="s">
        <v>61</v>
      </c>
      <c r="F31" s="205" t="s">
        <v>26</v>
      </c>
      <c r="G31" s="106">
        <v>61</v>
      </c>
      <c r="H31" s="106">
        <v>1</v>
      </c>
      <c r="I31" s="106">
        <v>14</v>
      </c>
      <c r="J31" s="206">
        <v>1000</v>
      </c>
      <c r="K31" s="207">
        <v>250</v>
      </c>
      <c r="L31" s="206">
        <v>1000</v>
      </c>
      <c r="M31" s="207">
        <v>251</v>
      </c>
      <c r="N31" s="206">
        <v>1020</v>
      </c>
      <c r="O31" s="207">
        <v>255</v>
      </c>
      <c r="P31" s="208">
        <f>J31+L31+N31</f>
        <v>3020</v>
      </c>
      <c r="Q31" s="207">
        <f>K31+M31+O31</f>
        <v>756</v>
      </c>
      <c r="R31" s="209">
        <f>Q31/H31</f>
        <v>756</v>
      </c>
      <c r="S31" s="210">
        <f>P31/Q31</f>
        <v>3.994708994708995</v>
      </c>
      <c r="T31" s="206">
        <v>0</v>
      </c>
      <c r="U31" s="104">
        <f>IF(T31&lt;&gt;0,-(T31-P31)/T31,"")</f>
      </c>
      <c r="V31" s="218">
        <v>1659564.5</v>
      </c>
      <c r="W31" s="209">
        <v>226443</v>
      </c>
      <c r="X31" s="112">
        <f>V31/W31</f>
        <v>7.3288399288121076</v>
      </c>
    </row>
    <row r="32" spans="1:24" s="33" customFormat="1" ht="18">
      <c r="A32" s="35">
        <v>26</v>
      </c>
      <c r="B32" s="68"/>
      <c r="C32" s="124" t="s">
        <v>103</v>
      </c>
      <c r="D32" s="105">
        <v>38765</v>
      </c>
      <c r="E32" s="221" t="s">
        <v>43</v>
      </c>
      <c r="F32" s="221" t="s">
        <v>104</v>
      </c>
      <c r="G32" s="125">
        <v>164</v>
      </c>
      <c r="H32" s="125">
        <v>3</v>
      </c>
      <c r="I32" s="125">
        <v>23</v>
      </c>
      <c r="J32" s="206">
        <v>875</v>
      </c>
      <c r="K32" s="207">
        <v>292</v>
      </c>
      <c r="L32" s="206">
        <v>915</v>
      </c>
      <c r="M32" s="207">
        <v>305</v>
      </c>
      <c r="N32" s="206">
        <v>915</v>
      </c>
      <c r="O32" s="207">
        <v>305</v>
      </c>
      <c r="P32" s="208">
        <f>SUM(J32+L32+N32)</f>
        <v>2705</v>
      </c>
      <c r="Q32" s="207">
        <f>SUM(K32+M32+O32)</f>
        <v>902</v>
      </c>
      <c r="R32" s="207">
        <f>+Q32/H32</f>
        <v>300.6666666666667</v>
      </c>
      <c r="S32" s="102">
        <f>+P32/Q32</f>
        <v>2.9988913525498893</v>
      </c>
      <c r="T32" s="206">
        <v>1500</v>
      </c>
      <c r="U32" s="104">
        <f>IF(T32&lt;&gt;0,-(T32-P32)/T32,"")</f>
        <v>0.8033333333333333</v>
      </c>
      <c r="V32" s="206">
        <v>4229654.5</v>
      </c>
      <c r="W32" s="207">
        <v>648448.6666666666</v>
      </c>
      <c r="X32" s="112">
        <f>V32/W32</f>
        <v>6.522728347553597</v>
      </c>
    </row>
    <row r="33" spans="1:24" s="33" customFormat="1" ht="18">
      <c r="A33" s="35">
        <v>27</v>
      </c>
      <c r="B33" s="68"/>
      <c r="C33" s="124" t="s">
        <v>79</v>
      </c>
      <c r="D33" s="105">
        <v>38940</v>
      </c>
      <c r="E33" s="221" t="s">
        <v>42</v>
      </c>
      <c r="F33" s="221" t="s">
        <v>52</v>
      </c>
      <c r="G33" s="125">
        <v>8</v>
      </c>
      <c r="H33" s="125">
        <v>8</v>
      </c>
      <c r="I33" s="125">
        <v>3</v>
      </c>
      <c r="J33" s="206">
        <v>456</v>
      </c>
      <c r="K33" s="207">
        <v>79</v>
      </c>
      <c r="L33" s="206">
        <v>938.5</v>
      </c>
      <c r="M33" s="207">
        <v>129</v>
      </c>
      <c r="N33" s="206">
        <v>1065</v>
      </c>
      <c r="O33" s="207">
        <v>147</v>
      </c>
      <c r="P33" s="208">
        <f>SUM(J33+L33+N33)</f>
        <v>2459.5</v>
      </c>
      <c r="Q33" s="207">
        <f>SUM(K33+M33+O33)</f>
        <v>355</v>
      </c>
      <c r="R33" s="207">
        <f>+Q33/H33</f>
        <v>44.375</v>
      </c>
      <c r="S33" s="102">
        <f>+P33/Q33</f>
        <v>6.928169014084507</v>
      </c>
      <c r="T33" s="206">
        <v>4832.5</v>
      </c>
      <c r="U33" s="104">
        <f>IF(T33&lt;&gt;0,-(T33-P33)/T33,"")</f>
        <v>-0.491050181065701</v>
      </c>
      <c r="V33" s="206">
        <v>34129.5</v>
      </c>
      <c r="W33" s="207">
        <v>4025</v>
      </c>
      <c r="X33" s="112">
        <f>V33/W33</f>
        <v>8.479378881987577</v>
      </c>
    </row>
    <row r="34" spans="1:25" s="32" customFormat="1" ht="18">
      <c r="A34" s="35">
        <v>28</v>
      </c>
      <c r="B34" s="68"/>
      <c r="C34" s="100" t="s">
        <v>63</v>
      </c>
      <c r="D34" s="105">
        <v>38919</v>
      </c>
      <c r="E34" s="205" t="s">
        <v>61</v>
      </c>
      <c r="F34" s="205" t="s">
        <v>64</v>
      </c>
      <c r="G34" s="106">
        <v>10</v>
      </c>
      <c r="H34" s="106">
        <v>8</v>
      </c>
      <c r="I34" s="106">
        <v>6</v>
      </c>
      <c r="J34" s="206">
        <v>422.5</v>
      </c>
      <c r="K34" s="207">
        <v>83</v>
      </c>
      <c r="L34" s="206">
        <v>732</v>
      </c>
      <c r="M34" s="207">
        <v>127</v>
      </c>
      <c r="N34" s="206">
        <v>1020.5</v>
      </c>
      <c r="O34" s="207">
        <v>181</v>
      </c>
      <c r="P34" s="208">
        <f>J34+L34+N34</f>
        <v>2175</v>
      </c>
      <c r="Q34" s="207">
        <f>K34+M34+O34</f>
        <v>391</v>
      </c>
      <c r="R34" s="209">
        <f>Q34/H34</f>
        <v>48.875</v>
      </c>
      <c r="S34" s="210">
        <f>P34/Q34</f>
        <v>5.562659846547315</v>
      </c>
      <c r="T34" s="206">
        <v>2846</v>
      </c>
      <c r="U34" s="104">
        <f>IF(T34&lt;&gt;0,-(T34-P34)/T34,"")</f>
        <v>-0.23576950105411104</v>
      </c>
      <c r="V34" s="218">
        <v>45343</v>
      </c>
      <c r="W34" s="209">
        <v>6187</v>
      </c>
      <c r="X34" s="112">
        <f>V34/W34</f>
        <v>7.328753838694036</v>
      </c>
      <c r="Y34" s="30"/>
    </row>
    <row r="35" spans="1:25" s="32" customFormat="1" ht="18">
      <c r="A35" s="35">
        <v>29</v>
      </c>
      <c r="B35" s="68"/>
      <c r="C35" s="100" t="s">
        <v>58</v>
      </c>
      <c r="D35" s="105">
        <v>38912</v>
      </c>
      <c r="E35" s="205" t="s">
        <v>61</v>
      </c>
      <c r="F35" s="205" t="s">
        <v>26</v>
      </c>
      <c r="G35" s="106">
        <v>15</v>
      </c>
      <c r="H35" s="106">
        <v>12</v>
      </c>
      <c r="I35" s="106">
        <v>7</v>
      </c>
      <c r="J35" s="206">
        <v>572</v>
      </c>
      <c r="K35" s="207">
        <v>92</v>
      </c>
      <c r="L35" s="206">
        <v>539</v>
      </c>
      <c r="M35" s="207">
        <v>87</v>
      </c>
      <c r="N35" s="206">
        <v>885</v>
      </c>
      <c r="O35" s="207">
        <v>157</v>
      </c>
      <c r="P35" s="208">
        <f>J35+L35+N35</f>
        <v>1996</v>
      </c>
      <c r="Q35" s="207">
        <f>K35+M35+O35</f>
        <v>336</v>
      </c>
      <c r="R35" s="209">
        <f>Q35/H35</f>
        <v>28</v>
      </c>
      <c r="S35" s="210">
        <f>P35/Q35</f>
        <v>5.940476190476191</v>
      </c>
      <c r="T35" s="206">
        <v>3643</v>
      </c>
      <c r="U35" s="104">
        <f>IF(T35&lt;&gt;0,-(T35-P35)/T35,"")</f>
        <v>-0.45209991765028823</v>
      </c>
      <c r="V35" s="206">
        <v>121481</v>
      </c>
      <c r="W35" s="207">
        <v>15702</v>
      </c>
      <c r="X35" s="112">
        <f>V35/W35</f>
        <v>7.736657750605018</v>
      </c>
      <c r="Y35" s="30"/>
    </row>
    <row r="36" spans="1:25" s="32" customFormat="1" ht="18">
      <c r="A36" s="35">
        <v>30</v>
      </c>
      <c r="B36" s="68"/>
      <c r="C36" s="107" t="s">
        <v>98</v>
      </c>
      <c r="D36" s="99">
        <v>38947</v>
      </c>
      <c r="E36" s="221" t="s">
        <v>42</v>
      </c>
      <c r="F36" s="219" t="s">
        <v>99</v>
      </c>
      <c r="G36" s="108">
        <v>7</v>
      </c>
      <c r="H36" s="108">
        <v>7</v>
      </c>
      <c r="I36" s="108">
        <v>2</v>
      </c>
      <c r="J36" s="213">
        <v>273</v>
      </c>
      <c r="K36" s="214">
        <v>39</v>
      </c>
      <c r="L36" s="213">
        <v>713</v>
      </c>
      <c r="M36" s="214">
        <v>93</v>
      </c>
      <c r="N36" s="213">
        <v>962.5</v>
      </c>
      <c r="O36" s="214">
        <v>120</v>
      </c>
      <c r="P36" s="215">
        <f>+J36+L36+N36</f>
        <v>1948.5</v>
      </c>
      <c r="Q36" s="216">
        <f>+K36+M36+O36</f>
        <v>252</v>
      </c>
      <c r="R36" s="207">
        <f>+Q36/H36</f>
        <v>36</v>
      </c>
      <c r="S36" s="102">
        <v>0</v>
      </c>
      <c r="T36" s="213">
        <v>8175</v>
      </c>
      <c r="U36" s="104">
        <f>IF(T36&lt;&gt;0,-(T36-P36)/T36,"")</f>
        <v>-0.761651376146789</v>
      </c>
      <c r="V36" s="213">
        <v>16083</v>
      </c>
      <c r="W36" s="214">
        <v>1815</v>
      </c>
      <c r="X36" s="111">
        <f>V36/W36</f>
        <v>8.861157024793389</v>
      </c>
      <c r="Y36" s="30"/>
    </row>
    <row r="37" spans="1:25" s="32" customFormat="1" ht="18">
      <c r="A37" s="35">
        <v>31</v>
      </c>
      <c r="B37" s="68"/>
      <c r="C37" s="124" t="s">
        <v>48</v>
      </c>
      <c r="D37" s="105">
        <v>38849</v>
      </c>
      <c r="E37" s="221" t="s">
        <v>68</v>
      </c>
      <c r="F37" s="221" t="s">
        <v>34</v>
      </c>
      <c r="G37" s="125">
        <v>21</v>
      </c>
      <c r="H37" s="125">
        <v>1</v>
      </c>
      <c r="I37" s="125">
        <v>16</v>
      </c>
      <c r="J37" s="206">
        <v>498</v>
      </c>
      <c r="K37" s="207">
        <v>166</v>
      </c>
      <c r="L37" s="206">
        <v>492</v>
      </c>
      <c r="M37" s="207">
        <v>164</v>
      </c>
      <c r="N37" s="206">
        <v>492</v>
      </c>
      <c r="O37" s="207">
        <v>164</v>
      </c>
      <c r="P37" s="208">
        <f>SUM(J37+L37+N37)</f>
        <v>1482</v>
      </c>
      <c r="Q37" s="207">
        <f>SUM(K37+M37+O37)</f>
        <v>494</v>
      </c>
      <c r="R37" s="207">
        <f>+Q37/H37</f>
        <v>494</v>
      </c>
      <c r="S37" s="102">
        <f>+P37/Q37</f>
        <v>3</v>
      </c>
      <c r="T37" s="213">
        <v>366</v>
      </c>
      <c r="U37" s="104">
        <f>IF(T37&lt;&gt;0,-(T37-P37)/T37,"")</f>
        <v>3.0491803278688523</v>
      </c>
      <c r="V37" s="206">
        <v>229122.79</v>
      </c>
      <c r="W37" s="207">
        <v>29875</v>
      </c>
      <c r="X37" s="112">
        <f>V37/W37</f>
        <v>7.66938209205021</v>
      </c>
      <c r="Y37" s="30"/>
    </row>
    <row r="38" spans="1:25" s="32" customFormat="1" ht="18">
      <c r="A38" s="35">
        <v>32</v>
      </c>
      <c r="B38" s="68"/>
      <c r="C38" s="100" t="s">
        <v>108</v>
      </c>
      <c r="D38" s="105">
        <v>38877</v>
      </c>
      <c r="E38" s="222" t="s">
        <v>82</v>
      </c>
      <c r="F38" s="205" t="s">
        <v>86</v>
      </c>
      <c r="G38" s="106">
        <v>64</v>
      </c>
      <c r="H38" s="106">
        <v>3</v>
      </c>
      <c r="I38" s="106">
        <v>12</v>
      </c>
      <c r="J38" s="218">
        <v>1237.5</v>
      </c>
      <c r="K38" s="209">
        <v>407</v>
      </c>
      <c r="L38" s="218">
        <v>125</v>
      </c>
      <c r="M38" s="209">
        <v>27</v>
      </c>
      <c r="N38" s="218">
        <v>79</v>
      </c>
      <c r="O38" s="209">
        <v>17</v>
      </c>
      <c r="P38" s="223">
        <f>J38+L38+N38</f>
        <v>1441.5</v>
      </c>
      <c r="Q38" s="209">
        <f>K38+M38+O38</f>
        <v>451</v>
      </c>
      <c r="R38" s="209">
        <f>Q38/H38</f>
        <v>150.33333333333334</v>
      </c>
      <c r="S38" s="210">
        <f>P38/Q38</f>
        <v>3.196230598669623</v>
      </c>
      <c r="T38" s="218">
        <v>450.5</v>
      </c>
      <c r="U38" s="104">
        <f>IF(T38&lt;&gt;0,-(T38-P38)/T38,"")</f>
        <v>2.199778024417314</v>
      </c>
      <c r="V38" s="218">
        <v>232298</v>
      </c>
      <c r="W38" s="209">
        <v>37467</v>
      </c>
      <c r="X38" s="112">
        <f>V38/W38</f>
        <v>6.200069394400406</v>
      </c>
      <c r="Y38" s="30"/>
    </row>
    <row r="39" spans="1:25" s="32" customFormat="1" ht="18">
      <c r="A39" s="35">
        <v>33</v>
      </c>
      <c r="B39" s="68"/>
      <c r="C39" s="107" t="s">
        <v>100</v>
      </c>
      <c r="D39" s="99">
        <v>38751</v>
      </c>
      <c r="E39" s="219" t="s">
        <v>43</v>
      </c>
      <c r="F39" s="221" t="s">
        <v>101</v>
      </c>
      <c r="G39" s="108">
        <v>277</v>
      </c>
      <c r="H39" s="108">
        <v>1</v>
      </c>
      <c r="I39" s="108">
        <v>25</v>
      </c>
      <c r="J39" s="206">
        <v>350</v>
      </c>
      <c r="K39" s="207">
        <v>116.66666666666667</v>
      </c>
      <c r="L39" s="206">
        <v>390</v>
      </c>
      <c r="M39" s="207">
        <v>130</v>
      </c>
      <c r="N39" s="206">
        <v>390</v>
      </c>
      <c r="O39" s="207">
        <v>130</v>
      </c>
      <c r="P39" s="208">
        <f>+N39+L39+J39</f>
        <v>1130</v>
      </c>
      <c r="Q39" s="207">
        <f>+O39+M39+K39</f>
        <v>376.6666666666667</v>
      </c>
      <c r="R39" s="207">
        <f>+Q39/H39</f>
        <v>376.6666666666667</v>
      </c>
      <c r="S39" s="102">
        <f>+P39/Q39</f>
        <v>3</v>
      </c>
      <c r="T39" s="206">
        <v>1818</v>
      </c>
      <c r="U39" s="104">
        <f>IF(T39&lt;&gt;0,-(T39-P39)/T39,"")</f>
        <v>-0.37843784378437845</v>
      </c>
      <c r="V39" s="206">
        <v>27430083</v>
      </c>
      <c r="W39" s="207">
        <v>4254964</v>
      </c>
      <c r="X39" s="110">
        <f>+V39/W39</f>
        <v>6.4466075388651936</v>
      </c>
      <c r="Y39" s="30"/>
    </row>
    <row r="40" spans="1:25" s="32" customFormat="1" ht="18">
      <c r="A40" s="35">
        <v>34</v>
      </c>
      <c r="B40" s="68"/>
      <c r="C40" s="124" t="s">
        <v>122</v>
      </c>
      <c r="D40" s="105">
        <v>38723</v>
      </c>
      <c r="E40" s="221" t="s">
        <v>43</v>
      </c>
      <c r="F40" s="221" t="s">
        <v>123</v>
      </c>
      <c r="G40" s="125">
        <v>199</v>
      </c>
      <c r="H40" s="125">
        <v>1</v>
      </c>
      <c r="I40" s="125">
        <v>25</v>
      </c>
      <c r="J40" s="206">
        <v>350</v>
      </c>
      <c r="K40" s="207">
        <v>116.66666666666667</v>
      </c>
      <c r="L40" s="206">
        <v>390</v>
      </c>
      <c r="M40" s="207">
        <v>130</v>
      </c>
      <c r="N40" s="206">
        <v>390</v>
      </c>
      <c r="O40" s="207">
        <v>130</v>
      </c>
      <c r="P40" s="208">
        <f>J40+L40+N40</f>
        <v>1130</v>
      </c>
      <c r="Q40" s="207">
        <f>K40+M40+O40</f>
        <v>376.6666666666667</v>
      </c>
      <c r="R40" s="207">
        <f>+Q40/H40</f>
        <v>376.6666666666667</v>
      </c>
      <c r="S40" s="102">
        <f>+P40/Q40</f>
        <v>3</v>
      </c>
      <c r="T40" s="206"/>
      <c r="U40" s="104">
        <f>IF(T40&lt;&gt;0,-(T40-P40)/T40,"")</f>
      </c>
      <c r="V40" s="218">
        <v>6516674.1</v>
      </c>
      <c r="W40" s="209">
        <v>997259.0666666667</v>
      </c>
      <c r="X40" s="112">
        <f>V40/W40</f>
        <v>6.5345849617411345</v>
      </c>
      <c r="Y40" s="30"/>
    </row>
    <row r="41" spans="1:25" s="32" customFormat="1" ht="18">
      <c r="A41" s="35">
        <v>35</v>
      </c>
      <c r="B41" s="68"/>
      <c r="C41" s="100" t="s">
        <v>84</v>
      </c>
      <c r="D41" s="105">
        <v>38891</v>
      </c>
      <c r="E41" s="222" t="s">
        <v>82</v>
      </c>
      <c r="F41" s="205" t="s">
        <v>54</v>
      </c>
      <c r="G41" s="106">
        <v>45</v>
      </c>
      <c r="H41" s="106">
        <v>6</v>
      </c>
      <c r="I41" s="106">
        <v>10</v>
      </c>
      <c r="J41" s="218">
        <v>303.5</v>
      </c>
      <c r="K41" s="209">
        <v>80</v>
      </c>
      <c r="L41" s="218">
        <v>381</v>
      </c>
      <c r="M41" s="209">
        <v>84</v>
      </c>
      <c r="N41" s="218">
        <v>392.5</v>
      </c>
      <c r="O41" s="209">
        <v>88</v>
      </c>
      <c r="P41" s="223">
        <f>J41+L41+N41</f>
        <v>1077</v>
      </c>
      <c r="Q41" s="209">
        <f>K41+M41+O41</f>
        <v>252</v>
      </c>
      <c r="R41" s="209">
        <f>Q41/H41</f>
        <v>42</v>
      </c>
      <c r="S41" s="210">
        <f>P41/Q41</f>
        <v>4.273809523809524</v>
      </c>
      <c r="T41" s="218">
        <v>2747</v>
      </c>
      <c r="U41" s="104">
        <f>IF(T41&lt;&gt;0,-(T41-P41)/T41,"")</f>
        <v>-0.6079359301055697</v>
      </c>
      <c r="V41" s="218">
        <v>474201</v>
      </c>
      <c r="W41" s="209">
        <v>72282</v>
      </c>
      <c r="X41" s="112">
        <f>V41/W41</f>
        <v>6.560429982568274</v>
      </c>
      <c r="Y41" s="30"/>
    </row>
    <row r="42" spans="1:24" s="32" customFormat="1" ht="18">
      <c r="A42" s="35">
        <v>36</v>
      </c>
      <c r="B42" s="68"/>
      <c r="C42" s="107" t="s">
        <v>124</v>
      </c>
      <c r="D42" s="99">
        <v>38926</v>
      </c>
      <c r="E42" s="221" t="s">
        <v>42</v>
      </c>
      <c r="F42" s="219" t="s">
        <v>52</v>
      </c>
      <c r="G42" s="108">
        <v>20</v>
      </c>
      <c r="H42" s="108">
        <v>5</v>
      </c>
      <c r="I42" s="108">
        <v>5</v>
      </c>
      <c r="J42" s="213">
        <v>295</v>
      </c>
      <c r="K42" s="214">
        <v>44</v>
      </c>
      <c r="L42" s="213">
        <v>295</v>
      </c>
      <c r="M42" s="214">
        <v>47</v>
      </c>
      <c r="N42" s="213">
        <v>249</v>
      </c>
      <c r="O42" s="214">
        <v>40</v>
      </c>
      <c r="P42" s="215">
        <f>+J42+L42+N42</f>
        <v>839</v>
      </c>
      <c r="Q42" s="216">
        <f>+K42+M42+O42</f>
        <v>131</v>
      </c>
      <c r="R42" s="207">
        <f>+Q42/H42</f>
        <v>26.2</v>
      </c>
      <c r="S42" s="102">
        <f>+P42/Q42</f>
        <v>6.404580152671755</v>
      </c>
      <c r="T42" s="213"/>
      <c r="U42" s="104">
        <f>IF(T42&lt;&gt;0,-(T42-P42)/T42,"")</f>
      </c>
      <c r="V42" s="213">
        <v>46389</v>
      </c>
      <c r="W42" s="214">
        <v>5884</v>
      </c>
      <c r="X42" s="111">
        <f>V42/W42</f>
        <v>7.883922501699524</v>
      </c>
    </row>
    <row r="43" spans="1:26" s="32" customFormat="1" ht="18">
      <c r="A43" s="35">
        <v>37</v>
      </c>
      <c r="B43" s="68"/>
      <c r="C43" s="98" t="s">
        <v>67</v>
      </c>
      <c r="D43" s="99">
        <v>38926</v>
      </c>
      <c r="E43" s="211" t="s">
        <v>7</v>
      </c>
      <c r="F43" s="212" t="s">
        <v>25</v>
      </c>
      <c r="G43" s="101">
        <v>40</v>
      </c>
      <c r="H43" s="101">
        <v>5</v>
      </c>
      <c r="I43" s="101">
        <v>5</v>
      </c>
      <c r="J43" s="213">
        <v>233</v>
      </c>
      <c r="K43" s="214">
        <v>48</v>
      </c>
      <c r="L43" s="213">
        <v>279</v>
      </c>
      <c r="M43" s="214">
        <v>54</v>
      </c>
      <c r="N43" s="213">
        <v>310</v>
      </c>
      <c r="O43" s="214">
        <v>62</v>
      </c>
      <c r="P43" s="215">
        <f>+J43+L43+N43</f>
        <v>822</v>
      </c>
      <c r="Q43" s="216">
        <f>+K43+M43+O43</f>
        <v>164</v>
      </c>
      <c r="R43" s="217">
        <f>IF(P43&lt;&gt;0,Q43/H43,"")</f>
        <v>32.8</v>
      </c>
      <c r="S43" s="103">
        <f>IF(P43&lt;&gt;0,P43/Q43,"")</f>
        <v>5.012195121951219</v>
      </c>
      <c r="T43" s="213">
        <v>4102</v>
      </c>
      <c r="U43" s="104">
        <f>IF(T43&lt;&gt;0,-(T43-P43)/T43,"")</f>
        <v>-0.7996099463676255</v>
      </c>
      <c r="V43" s="213">
        <v>141829</v>
      </c>
      <c r="W43" s="214">
        <v>18584</v>
      </c>
      <c r="X43" s="111">
        <f>V43/W43</f>
        <v>7.63178002582867</v>
      </c>
      <c r="Z43" s="30"/>
    </row>
    <row r="44" spans="1:26" s="31" customFormat="1" ht="18">
      <c r="A44" s="35">
        <v>38</v>
      </c>
      <c r="B44" s="68"/>
      <c r="C44" s="100" t="s">
        <v>81</v>
      </c>
      <c r="D44" s="105">
        <v>38898</v>
      </c>
      <c r="E44" s="222" t="s">
        <v>82</v>
      </c>
      <c r="F44" s="205" t="s">
        <v>83</v>
      </c>
      <c r="G44" s="106">
        <v>47</v>
      </c>
      <c r="H44" s="106">
        <v>4</v>
      </c>
      <c r="I44" s="106">
        <v>8</v>
      </c>
      <c r="J44" s="218">
        <v>220</v>
      </c>
      <c r="K44" s="209">
        <v>68</v>
      </c>
      <c r="L44" s="218">
        <v>315</v>
      </c>
      <c r="M44" s="209">
        <v>87</v>
      </c>
      <c r="N44" s="218">
        <v>284</v>
      </c>
      <c r="O44" s="209">
        <v>80</v>
      </c>
      <c r="P44" s="223">
        <f>J44+L44+N44</f>
        <v>819</v>
      </c>
      <c r="Q44" s="209">
        <f>K44+M44+O44</f>
        <v>235</v>
      </c>
      <c r="R44" s="209">
        <f>Q44/H44</f>
        <v>58.75</v>
      </c>
      <c r="S44" s="210">
        <f>P44/Q44</f>
        <v>3.4851063829787234</v>
      </c>
      <c r="T44" s="218">
        <v>3921</v>
      </c>
      <c r="U44" s="104">
        <f>IF(T44&lt;&gt;0,-(T44-P44)/T44,"")</f>
        <v>-0.791124713083397</v>
      </c>
      <c r="V44" s="218">
        <v>233925</v>
      </c>
      <c r="W44" s="209">
        <v>35324</v>
      </c>
      <c r="X44" s="112">
        <f>V44/W44</f>
        <v>6.622268146302797</v>
      </c>
      <c r="Z44" s="30"/>
    </row>
    <row r="45" spans="1:24" s="31" customFormat="1" ht="18">
      <c r="A45" s="35">
        <v>39</v>
      </c>
      <c r="B45" s="69"/>
      <c r="C45" s="98" t="s">
        <v>49</v>
      </c>
      <c r="D45" s="99">
        <v>38891</v>
      </c>
      <c r="E45" s="211" t="s">
        <v>7</v>
      </c>
      <c r="F45" s="212" t="s">
        <v>8</v>
      </c>
      <c r="G45" s="101">
        <v>134</v>
      </c>
      <c r="H45" s="101">
        <v>4</v>
      </c>
      <c r="I45" s="101">
        <v>10</v>
      </c>
      <c r="J45" s="213">
        <v>481</v>
      </c>
      <c r="K45" s="214">
        <v>106</v>
      </c>
      <c r="L45" s="213">
        <v>60</v>
      </c>
      <c r="M45" s="214">
        <v>10</v>
      </c>
      <c r="N45" s="213">
        <v>206</v>
      </c>
      <c r="O45" s="214">
        <v>28</v>
      </c>
      <c r="P45" s="215">
        <f>+J45+L45+N45</f>
        <v>747</v>
      </c>
      <c r="Q45" s="216">
        <f>+K45+M45+O45</f>
        <v>144</v>
      </c>
      <c r="R45" s="217">
        <f>IF(P45&lt;&gt;0,Q45/H45,"")</f>
        <v>36</v>
      </c>
      <c r="S45" s="103">
        <f>IF(P45&lt;&gt;0,P45/Q45,"")</f>
        <v>5.1875</v>
      </c>
      <c r="T45" s="213">
        <v>740</v>
      </c>
      <c r="U45" s="104">
        <f>IF(T45&lt;&gt;0,-(T45-P45)/T45,"")</f>
        <v>0.00945945945945946</v>
      </c>
      <c r="V45" s="213">
        <v>1853395.5</v>
      </c>
      <c r="W45" s="214">
        <v>255289</v>
      </c>
      <c r="X45" s="111">
        <f>V45/W45</f>
        <v>7.259989658778874</v>
      </c>
    </row>
    <row r="46" spans="1:24" s="31" customFormat="1" ht="18">
      <c r="A46" s="35">
        <v>40</v>
      </c>
      <c r="B46" s="68"/>
      <c r="C46" s="100" t="s">
        <v>85</v>
      </c>
      <c r="D46" s="105">
        <v>38863</v>
      </c>
      <c r="E46" s="222" t="s">
        <v>82</v>
      </c>
      <c r="F46" s="205" t="s">
        <v>54</v>
      </c>
      <c r="G46" s="106">
        <v>35</v>
      </c>
      <c r="H46" s="106">
        <v>2</v>
      </c>
      <c r="I46" s="106">
        <v>14</v>
      </c>
      <c r="J46" s="218">
        <v>20</v>
      </c>
      <c r="K46" s="209">
        <v>5</v>
      </c>
      <c r="L46" s="218">
        <v>611</v>
      </c>
      <c r="M46" s="209">
        <v>104</v>
      </c>
      <c r="N46" s="218">
        <v>16</v>
      </c>
      <c r="O46" s="209">
        <v>4</v>
      </c>
      <c r="P46" s="223">
        <f>J46+L46+N46</f>
        <v>647</v>
      </c>
      <c r="Q46" s="209">
        <f>K46+M46+O46</f>
        <v>113</v>
      </c>
      <c r="R46" s="209">
        <f>Q46/H46</f>
        <v>56.5</v>
      </c>
      <c r="S46" s="210">
        <f>P46/Q46</f>
        <v>5.725663716814159</v>
      </c>
      <c r="T46" s="218">
        <v>967</v>
      </c>
      <c r="U46" s="104">
        <f>IF(T46&lt;&gt;0,-(T46-P46)/T46,"")</f>
        <v>-0.3309203722854188</v>
      </c>
      <c r="V46" s="218">
        <v>598882</v>
      </c>
      <c r="W46" s="209">
        <v>86673</v>
      </c>
      <c r="X46" s="112">
        <f>V46/W46</f>
        <v>6.909671985508751</v>
      </c>
    </row>
    <row r="47" spans="1:24" s="31" customFormat="1" ht="18">
      <c r="A47" s="35">
        <v>41</v>
      </c>
      <c r="B47" s="68"/>
      <c r="C47" s="98" t="s">
        <v>55</v>
      </c>
      <c r="D47" s="99">
        <v>38905</v>
      </c>
      <c r="E47" s="211" t="s">
        <v>7</v>
      </c>
      <c r="F47" s="212" t="s">
        <v>30</v>
      </c>
      <c r="G47" s="101">
        <v>41</v>
      </c>
      <c r="H47" s="101">
        <v>1</v>
      </c>
      <c r="I47" s="101">
        <v>8</v>
      </c>
      <c r="J47" s="213">
        <v>179</v>
      </c>
      <c r="K47" s="214">
        <v>20</v>
      </c>
      <c r="L47" s="213">
        <v>251</v>
      </c>
      <c r="M47" s="214">
        <v>29</v>
      </c>
      <c r="N47" s="213">
        <v>130</v>
      </c>
      <c r="O47" s="214">
        <v>13</v>
      </c>
      <c r="P47" s="215">
        <f>+J47+L47+N47</f>
        <v>560</v>
      </c>
      <c r="Q47" s="216">
        <f>+K47+M47+O47</f>
        <v>62</v>
      </c>
      <c r="R47" s="217">
        <f>IF(P47&lt;&gt;0,Q47/H47,"")</f>
        <v>62</v>
      </c>
      <c r="S47" s="103">
        <f>IF(P47&lt;&gt;0,P47/Q47,"")</f>
        <v>9.03225806451613</v>
      </c>
      <c r="T47" s="213">
        <v>493</v>
      </c>
      <c r="U47" s="104">
        <f>IF(T47&lt;&gt;0,-(T47-P47)/T47,"")</f>
        <v>0.1359026369168357</v>
      </c>
      <c r="V47" s="213">
        <v>278030</v>
      </c>
      <c r="W47" s="214">
        <v>33485</v>
      </c>
      <c r="X47" s="111">
        <f>V47/W47</f>
        <v>8.30312080035837</v>
      </c>
    </row>
    <row r="48" spans="1:24" s="31" customFormat="1" ht="18">
      <c r="A48" s="35">
        <v>42</v>
      </c>
      <c r="B48" s="68"/>
      <c r="C48" s="107" t="s">
        <v>59</v>
      </c>
      <c r="D48" s="99">
        <v>38912</v>
      </c>
      <c r="E48" s="221" t="s">
        <v>42</v>
      </c>
      <c r="F48" s="219" t="s">
        <v>52</v>
      </c>
      <c r="G48" s="108">
        <v>11</v>
      </c>
      <c r="H48" s="108">
        <v>5</v>
      </c>
      <c r="I48" s="108">
        <v>7</v>
      </c>
      <c r="J48" s="213">
        <v>80</v>
      </c>
      <c r="K48" s="214">
        <v>16</v>
      </c>
      <c r="L48" s="213">
        <v>198</v>
      </c>
      <c r="M48" s="214">
        <v>33</v>
      </c>
      <c r="N48" s="213">
        <v>264</v>
      </c>
      <c r="O48" s="214">
        <v>44</v>
      </c>
      <c r="P48" s="215">
        <f>+J48+L48+N48</f>
        <v>542</v>
      </c>
      <c r="Q48" s="216">
        <f>+K48+M48+O48</f>
        <v>93</v>
      </c>
      <c r="R48" s="207">
        <f>+Q48/H48</f>
        <v>18.6</v>
      </c>
      <c r="S48" s="102">
        <f>+P48/Q48</f>
        <v>5.827956989247312</v>
      </c>
      <c r="T48" s="213">
        <v>1400</v>
      </c>
      <c r="U48" s="104">
        <f>IF(T48&lt;&gt;0,-(T48-P48)/T48,"")</f>
        <v>-0.6128571428571429</v>
      </c>
      <c r="V48" s="213">
        <v>62658</v>
      </c>
      <c r="W48" s="214">
        <v>8064</v>
      </c>
      <c r="X48" s="111">
        <f>V48/W48</f>
        <v>7.770089285714286</v>
      </c>
    </row>
    <row r="49" spans="1:24" s="31" customFormat="1" ht="18">
      <c r="A49" s="35">
        <v>43</v>
      </c>
      <c r="B49" s="68"/>
      <c r="C49" s="98" t="s">
        <v>107</v>
      </c>
      <c r="D49" s="99">
        <v>38821</v>
      </c>
      <c r="E49" s="212" t="s">
        <v>9</v>
      </c>
      <c r="F49" s="205" t="s">
        <v>27</v>
      </c>
      <c r="G49" s="101">
        <v>94</v>
      </c>
      <c r="H49" s="101">
        <v>3</v>
      </c>
      <c r="I49" s="101">
        <v>20</v>
      </c>
      <c r="J49" s="206">
        <v>0</v>
      </c>
      <c r="K49" s="207">
        <v>0</v>
      </c>
      <c r="L49" s="206">
        <v>0</v>
      </c>
      <c r="M49" s="207">
        <v>0</v>
      </c>
      <c r="N49" s="206">
        <v>486</v>
      </c>
      <c r="O49" s="207">
        <v>81</v>
      </c>
      <c r="P49" s="208">
        <v>486</v>
      </c>
      <c r="Q49" s="207">
        <v>81</v>
      </c>
      <c r="R49" s="209">
        <f>Q49/H49</f>
        <v>27</v>
      </c>
      <c r="S49" s="210">
        <f>P49/Q49</f>
        <v>6</v>
      </c>
      <c r="T49" s="206">
        <v>264</v>
      </c>
      <c r="U49" s="104">
        <f>IF(T49&lt;&gt;0,-(T49-P49)/T49,"")</f>
        <v>0.8409090909090909</v>
      </c>
      <c r="V49" s="206">
        <v>1010789</v>
      </c>
      <c r="W49" s="207">
        <v>149740</v>
      </c>
      <c r="X49" s="110">
        <f>+V49/W49</f>
        <v>6.750293842660612</v>
      </c>
    </row>
    <row r="50" spans="1:24" s="31" customFormat="1" ht="18">
      <c r="A50" s="35">
        <v>44</v>
      </c>
      <c r="B50" s="68"/>
      <c r="C50" s="98" t="s">
        <v>40</v>
      </c>
      <c r="D50" s="99">
        <v>38856</v>
      </c>
      <c r="E50" s="211" t="s">
        <v>7</v>
      </c>
      <c r="F50" s="212" t="s">
        <v>28</v>
      </c>
      <c r="G50" s="101">
        <v>195</v>
      </c>
      <c r="H50" s="101">
        <v>4</v>
      </c>
      <c r="I50" s="101">
        <v>15</v>
      </c>
      <c r="J50" s="213">
        <v>91</v>
      </c>
      <c r="K50" s="214">
        <v>15</v>
      </c>
      <c r="L50" s="213">
        <v>170</v>
      </c>
      <c r="M50" s="214">
        <v>30</v>
      </c>
      <c r="N50" s="213">
        <v>197</v>
      </c>
      <c r="O50" s="214">
        <v>32</v>
      </c>
      <c r="P50" s="215">
        <f>+J50+L50+N50</f>
        <v>458</v>
      </c>
      <c r="Q50" s="216">
        <f>+K50+M50+O50</f>
        <v>77</v>
      </c>
      <c r="R50" s="217">
        <f>IF(P50&lt;&gt;0,Q50/H50,"")</f>
        <v>19.25</v>
      </c>
      <c r="S50" s="103">
        <f>IF(P50&lt;&gt;0,P50/Q50,"")</f>
        <v>5.9480519480519485</v>
      </c>
      <c r="T50" s="213">
        <v>1427</v>
      </c>
      <c r="U50" s="104">
        <f>IF(T50&lt;&gt;0,-(T50-P50)/T50,"")</f>
        <v>-0.6790469516468115</v>
      </c>
      <c r="V50" s="213">
        <v>7439317.5</v>
      </c>
      <c r="W50" s="214">
        <v>1022764</v>
      </c>
      <c r="X50" s="111">
        <f>V50/W50</f>
        <v>7.273738125315322</v>
      </c>
    </row>
    <row r="51" spans="1:24" s="31" customFormat="1" ht="18">
      <c r="A51" s="35">
        <v>45</v>
      </c>
      <c r="B51" s="68"/>
      <c r="C51" s="124" t="s">
        <v>51</v>
      </c>
      <c r="D51" s="105">
        <v>38898</v>
      </c>
      <c r="E51" s="221" t="s">
        <v>42</v>
      </c>
      <c r="F51" s="221" t="s">
        <v>52</v>
      </c>
      <c r="G51" s="125">
        <v>7</v>
      </c>
      <c r="H51" s="125">
        <v>4</v>
      </c>
      <c r="I51" s="125">
        <v>9</v>
      </c>
      <c r="J51" s="206">
        <v>63</v>
      </c>
      <c r="K51" s="207">
        <v>13</v>
      </c>
      <c r="L51" s="206">
        <v>145</v>
      </c>
      <c r="M51" s="207">
        <v>23</v>
      </c>
      <c r="N51" s="206">
        <v>171</v>
      </c>
      <c r="O51" s="207">
        <v>37</v>
      </c>
      <c r="P51" s="208">
        <f>SUM(J51+L51+N51)</f>
        <v>379</v>
      </c>
      <c r="Q51" s="207">
        <f>SUM(K51+M51+O51)</f>
        <v>73</v>
      </c>
      <c r="R51" s="207">
        <f>+Q51/H51</f>
        <v>18.25</v>
      </c>
      <c r="S51" s="102">
        <f>+P51/Q51</f>
        <v>5.191780821917808</v>
      </c>
      <c r="T51" s="206">
        <v>1861.5</v>
      </c>
      <c r="U51" s="104">
        <f>IF(T51&lt;&gt;0,-(T51-P51)/T51,"")</f>
        <v>-0.7964007520816546</v>
      </c>
      <c r="V51" s="206">
        <v>114374</v>
      </c>
      <c r="W51" s="207">
        <v>15686</v>
      </c>
      <c r="X51" s="112">
        <f>V51/W51</f>
        <v>7.291470100726762</v>
      </c>
    </row>
    <row r="52" spans="1:24" s="31" customFormat="1" ht="18">
      <c r="A52" s="35">
        <v>46</v>
      </c>
      <c r="B52" s="68"/>
      <c r="C52" s="98" t="s">
        <v>125</v>
      </c>
      <c r="D52" s="99">
        <v>38765</v>
      </c>
      <c r="E52" s="211" t="s">
        <v>7</v>
      </c>
      <c r="F52" s="212" t="s">
        <v>10</v>
      </c>
      <c r="G52" s="101">
        <v>23</v>
      </c>
      <c r="H52" s="101">
        <v>1</v>
      </c>
      <c r="I52" s="101">
        <v>17</v>
      </c>
      <c r="J52" s="213">
        <v>153</v>
      </c>
      <c r="K52" s="214">
        <v>19</v>
      </c>
      <c r="L52" s="213">
        <v>18</v>
      </c>
      <c r="M52" s="214">
        <v>2</v>
      </c>
      <c r="N52" s="213">
        <v>172</v>
      </c>
      <c r="O52" s="214">
        <v>20</v>
      </c>
      <c r="P52" s="215">
        <f>+J52+L52+N52</f>
        <v>343</v>
      </c>
      <c r="Q52" s="216">
        <f>+K52+M52+O52</f>
        <v>41</v>
      </c>
      <c r="R52" s="217">
        <f>IF(P52&lt;&gt;0,Q52/H52,"")</f>
        <v>41</v>
      </c>
      <c r="S52" s="103">
        <f>IF(P52&lt;&gt;0,P52/Q52,"")</f>
        <v>8.365853658536585</v>
      </c>
      <c r="T52" s="213"/>
      <c r="U52" s="104">
        <f>IF(T52&lt;&gt;0,-(T52-P52)/T52,"")</f>
      </c>
      <c r="V52" s="213">
        <v>737432.5</v>
      </c>
      <c r="W52" s="214">
        <v>84860</v>
      </c>
      <c r="X52" s="111">
        <f>V52/W52</f>
        <v>8.689989394296488</v>
      </c>
    </row>
    <row r="53" spans="1:24" s="31" customFormat="1" ht="18">
      <c r="A53" s="35">
        <v>47</v>
      </c>
      <c r="B53" s="68"/>
      <c r="C53" s="100" t="s">
        <v>105</v>
      </c>
      <c r="D53" s="105">
        <v>38758</v>
      </c>
      <c r="E53" s="222" t="s">
        <v>82</v>
      </c>
      <c r="F53" s="205" t="s">
        <v>106</v>
      </c>
      <c r="G53" s="106">
        <v>4</v>
      </c>
      <c r="H53" s="106">
        <v>1</v>
      </c>
      <c r="I53" s="106">
        <v>24</v>
      </c>
      <c r="J53" s="218">
        <v>88</v>
      </c>
      <c r="K53" s="209">
        <v>12</v>
      </c>
      <c r="L53" s="218">
        <v>56</v>
      </c>
      <c r="M53" s="209">
        <v>8</v>
      </c>
      <c r="N53" s="218">
        <v>138</v>
      </c>
      <c r="O53" s="209">
        <v>19</v>
      </c>
      <c r="P53" s="223">
        <f>J53+L53+N53</f>
        <v>282</v>
      </c>
      <c r="Q53" s="209">
        <f>K53+M53+O53</f>
        <v>39</v>
      </c>
      <c r="R53" s="209">
        <f>Q53/H53</f>
        <v>39</v>
      </c>
      <c r="S53" s="210">
        <f>P53/Q53</f>
        <v>7.230769230769231</v>
      </c>
      <c r="T53" s="218">
        <v>1048</v>
      </c>
      <c r="U53" s="104">
        <f>IF(T53&lt;&gt;0,-(T53-P53)/T53,"")</f>
        <v>-0.7309160305343512</v>
      </c>
      <c r="V53" s="218">
        <v>63284.5</v>
      </c>
      <c r="W53" s="209">
        <v>12147</v>
      </c>
      <c r="X53" s="112">
        <f>V53/W53</f>
        <v>5.209887214950194</v>
      </c>
    </row>
    <row r="54" spans="1:24" s="31" customFormat="1" ht="18">
      <c r="A54" s="35">
        <v>48</v>
      </c>
      <c r="B54" s="68"/>
      <c r="C54" s="130" t="s">
        <v>102</v>
      </c>
      <c r="D54" s="105">
        <v>38835</v>
      </c>
      <c r="E54" s="205" t="s">
        <v>61</v>
      </c>
      <c r="F54" s="205" t="s">
        <v>37</v>
      </c>
      <c r="G54" s="106">
        <v>65</v>
      </c>
      <c r="H54" s="106">
        <v>1</v>
      </c>
      <c r="I54" s="131">
        <v>17</v>
      </c>
      <c r="J54" s="206">
        <v>82</v>
      </c>
      <c r="K54" s="207">
        <v>35</v>
      </c>
      <c r="L54" s="206">
        <v>126</v>
      </c>
      <c r="M54" s="207">
        <v>56</v>
      </c>
      <c r="N54" s="206">
        <v>69</v>
      </c>
      <c r="O54" s="207">
        <v>30</v>
      </c>
      <c r="P54" s="208">
        <f>SUM(J54+L54+N54)</f>
        <v>277</v>
      </c>
      <c r="Q54" s="207">
        <f>SUM(K54+M54+O54)</f>
        <v>121</v>
      </c>
      <c r="R54" s="209">
        <f>Q54/H54</f>
        <v>121</v>
      </c>
      <c r="S54" s="210">
        <f>P54/Q54</f>
        <v>2.2892561983471076</v>
      </c>
      <c r="T54" s="206">
        <v>1511</v>
      </c>
      <c r="U54" s="104">
        <f>IF(T54&lt;&gt;0,-(T54-P54)/T54,"")</f>
        <v>-0.8166776968894772</v>
      </c>
      <c r="V54" s="206">
        <v>955333</v>
      </c>
      <c r="W54" s="209">
        <v>141249</v>
      </c>
      <c r="X54" s="112">
        <f>V54/W54</f>
        <v>6.763467351981253</v>
      </c>
    </row>
    <row r="55" spans="1:24" s="31" customFormat="1" ht="18">
      <c r="A55" s="35">
        <v>49</v>
      </c>
      <c r="B55" s="68"/>
      <c r="C55" s="98" t="s">
        <v>47</v>
      </c>
      <c r="D55" s="99">
        <v>38884</v>
      </c>
      <c r="E55" s="211" t="s">
        <v>7</v>
      </c>
      <c r="F55" s="212" t="s">
        <v>30</v>
      </c>
      <c r="G55" s="101">
        <v>24</v>
      </c>
      <c r="H55" s="101">
        <v>1</v>
      </c>
      <c r="I55" s="101">
        <v>11</v>
      </c>
      <c r="J55" s="213">
        <v>52</v>
      </c>
      <c r="K55" s="214">
        <v>10</v>
      </c>
      <c r="L55" s="213">
        <v>62</v>
      </c>
      <c r="M55" s="214">
        <v>12</v>
      </c>
      <c r="N55" s="213">
        <v>32</v>
      </c>
      <c r="O55" s="214">
        <v>6</v>
      </c>
      <c r="P55" s="215">
        <f>+J55+L55+N55</f>
        <v>146</v>
      </c>
      <c r="Q55" s="216">
        <f>+K55+M55+O55</f>
        <v>28</v>
      </c>
      <c r="R55" s="217">
        <f>IF(P55&lt;&gt;0,Q55/H55,"")</f>
        <v>28</v>
      </c>
      <c r="S55" s="103">
        <f>IF(P55&lt;&gt;0,P55/Q55,"")</f>
        <v>5.214285714285714</v>
      </c>
      <c r="T55" s="213">
        <v>182</v>
      </c>
      <c r="U55" s="104">
        <f>IF(T55&lt;&gt;0,-(T55-P55)/T55,"")</f>
        <v>-0.1978021978021978</v>
      </c>
      <c r="V55" s="213">
        <v>162143.5</v>
      </c>
      <c r="W55" s="214">
        <v>20226</v>
      </c>
      <c r="X55" s="111">
        <f>V55/W55</f>
        <v>8.01658756056561</v>
      </c>
    </row>
    <row r="56" spans="1:24" s="31" customFormat="1" ht="18">
      <c r="A56" s="35">
        <v>50</v>
      </c>
      <c r="B56" s="68"/>
      <c r="C56" s="100" t="s">
        <v>109</v>
      </c>
      <c r="D56" s="105">
        <v>38905</v>
      </c>
      <c r="E56" s="222" t="s">
        <v>82</v>
      </c>
      <c r="F56" s="205" t="s">
        <v>89</v>
      </c>
      <c r="G56" s="106">
        <v>10</v>
      </c>
      <c r="H56" s="106">
        <v>2</v>
      </c>
      <c r="I56" s="106">
        <v>8</v>
      </c>
      <c r="J56" s="218">
        <v>66.5</v>
      </c>
      <c r="K56" s="209">
        <v>9</v>
      </c>
      <c r="L56" s="218">
        <v>51</v>
      </c>
      <c r="M56" s="209">
        <v>8</v>
      </c>
      <c r="N56" s="218">
        <v>12</v>
      </c>
      <c r="O56" s="209">
        <v>3</v>
      </c>
      <c r="P56" s="223">
        <f>J56+L56+N56</f>
        <v>129.5</v>
      </c>
      <c r="Q56" s="209">
        <f>K56+M56+O56</f>
        <v>20</v>
      </c>
      <c r="R56" s="209">
        <f>Q56/H56</f>
        <v>10</v>
      </c>
      <c r="S56" s="210">
        <f>P56/Q56</f>
        <v>6.475</v>
      </c>
      <c r="T56" s="218">
        <v>167</v>
      </c>
      <c r="U56" s="104">
        <f>IF(T56&lt;&gt;0,-(T56-P56)/T56,"")</f>
        <v>-0.2245508982035928</v>
      </c>
      <c r="V56" s="218">
        <v>29270.5</v>
      </c>
      <c r="W56" s="209">
        <v>3939</v>
      </c>
      <c r="X56" s="112">
        <f>V56/W56</f>
        <v>7.430946940847931</v>
      </c>
    </row>
    <row r="57" spans="1:24" s="31" customFormat="1" ht="18">
      <c r="A57" s="35">
        <v>51</v>
      </c>
      <c r="B57" s="68"/>
      <c r="C57" s="100" t="s">
        <v>87</v>
      </c>
      <c r="D57" s="105">
        <v>38716</v>
      </c>
      <c r="E57" s="222" t="s">
        <v>82</v>
      </c>
      <c r="F57" s="205" t="s">
        <v>88</v>
      </c>
      <c r="G57" s="106">
        <v>9</v>
      </c>
      <c r="H57" s="106">
        <v>2</v>
      </c>
      <c r="I57" s="106">
        <v>33</v>
      </c>
      <c r="J57" s="218">
        <v>45</v>
      </c>
      <c r="K57" s="209">
        <v>13</v>
      </c>
      <c r="L57" s="218">
        <v>59</v>
      </c>
      <c r="M57" s="209">
        <v>16</v>
      </c>
      <c r="N57" s="218">
        <v>21</v>
      </c>
      <c r="O57" s="209">
        <v>7</v>
      </c>
      <c r="P57" s="223">
        <f>J57+L57+N57</f>
        <v>125</v>
      </c>
      <c r="Q57" s="209">
        <f>K57+M57+O57</f>
        <v>36</v>
      </c>
      <c r="R57" s="209">
        <f>Q57/H57</f>
        <v>18</v>
      </c>
      <c r="S57" s="210">
        <f>P57/Q57</f>
        <v>3.4722222222222223</v>
      </c>
      <c r="T57" s="218">
        <v>400</v>
      </c>
      <c r="U57" s="104">
        <f>IF(T57&lt;&gt;0,-(T57-P57)/T57,"")</f>
        <v>-0.6875</v>
      </c>
      <c r="V57" s="218">
        <v>129708</v>
      </c>
      <c r="W57" s="209">
        <v>21429</v>
      </c>
      <c r="X57" s="112">
        <f>V57/W57</f>
        <v>6.052918941621168</v>
      </c>
    </row>
    <row r="58" spans="1:24" s="31" customFormat="1" ht="18">
      <c r="A58" s="35">
        <v>52</v>
      </c>
      <c r="B58" s="68"/>
      <c r="C58" s="98" t="s">
        <v>24</v>
      </c>
      <c r="D58" s="99">
        <v>38814</v>
      </c>
      <c r="E58" s="211" t="s">
        <v>7</v>
      </c>
      <c r="F58" s="212" t="s">
        <v>25</v>
      </c>
      <c r="G58" s="101">
        <v>124</v>
      </c>
      <c r="H58" s="101">
        <v>1</v>
      </c>
      <c r="I58" s="101">
        <v>21</v>
      </c>
      <c r="J58" s="213">
        <v>0</v>
      </c>
      <c r="K58" s="214">
        <v>0</v>
      </c>
      <c r="L58" s="213">
        <v>37</v>
      </c>
      <c r="M58" s="214">
        <v>7</v>
      </c>
      <c r="N58" s="213">
        <v>58</v>
      </c>
      <c r="O58" s="214">
        <v>11</v>
      </c>
      <c r="P58" s="215">
        <f>+J58+L58+N58</f>
        <v>95</v>
      </c>
      <c r="Q58" s="216">
        <f>+K58+M58+O58</f>
        <v>18</v>
      </c>
      <c r="R58" s="217">
        <f>IF(P58&lt;&gt;0,Q58/H58,"")</f>
        <v>18</v>
      </c>
      <c r="S58" s="103">
        <f>IF(P58&lt;&gt;0,P58/Q58,"")</f>
        <v>5.277777777777778</v>
      </c>
      <c r="T58" s="213">
        <v>107</v>
      </c>
      <c r="U58" s="104">
        <f>IF(T58&lt;&gt;0,-(T58-P58)/T58,"")</f>
        <v>-0.11214953271028037</v>
      </c>
      <c r="V58" s="213">
        <v>1056889.5</v>
      </c>
      <c r="W58" s="214">
        <v>172884</v>
      </c>
      <c r="X58" s="111">
        <f>V58/W58</f>
        <v>6.113286943846741</v>
      </c>
    </row>
    <row r="59" spans="1:24" s="31" customFormat="1" ht="18">
      <c r="A59" s="35">
        <v>53</v>
      </c>
      <c r="B59" s="68"/>
      <c r="C59" s="100" t="s">
        <v>90</v>
      </c>
      <c r="D59" s="105">
        <v>38926</v>
      </c>
      <c r="E59" s="222" t="s">
        <v>82</v>
      </c>
      <c r="F59" s="205" t="s">
        <v>91</v>
      </c>
      <c r="G59" s="106">
        <v>14</v>
      </c>
      <c r="H59" s="106">
        <v>1</v>
      </c>
      <c r="I59" s="106">
        <v>4</v>
      </c>
      <c r="J59" s="218">
        <v>31</v>
      </c>
      <c r="K59" s="209">
        <v>6</v>
      </c>
      <c r="L59" s="218">
        <v>35</v>
      </c>
      <c r="M59" s="209">
        <v>7</v>
      </c>
      <c r="N59" s="218">
        <v>27</v>
      </c>
      <c r="O59" s="209">
        <v>5</v>
      </c>
      <c r="P59" s="223">
        <f>J59+L59+N59</f>
        <v>93</v>
      </c>
      <c r="Q59" s="209">
        <f>K59+M59+O59</f>
        <v>18</v>
      </c>
      <c r="R59" s="209">
        <f>Q59/H59</f>
        <v>18</v>
      </c>
      <c r="S59" s="210">
        <f>P59/Q59</f>
        <v>5.166666666666667</v>
      </c>
      <c r="T59" s="218">
        <v>410</v>
      </c>
      <c r="U59" s="104">
        <f>IF(T59&lt;&gt;0,-(T59-P59)/T59,"")</f>
        <v>-0.7731707317073171</v>
      </c>
      <c r="V59" s="218">
        <v>11732</v>
      </c>
      <c r="W59" s="209">
        <v>1628</v>
      </c>
      <c r="X59" s="112">
        <f>V59/W59</f>
        <v>7.2063882063882065</v>
      </c>
    </row>
    <row r="60" spans="1:24" s="31" customFormat="1" ht="18">
      <c r="A60" s="35">
        <v>54</v>
      </c>
      <c r="B60" s="68"/>
      <c r="C60" s="100" t="s">
        <v>126</v>
      </c>
      <c r="D60" s="105">
        <v>38828</v>
      </c>
      <c r="E60" s="205" t="s">
        <v>10</v>
      </c>
      <c r="F60" s="205" t="s">
        <v>127</v>
      </c>
      <c r="G60" s="106">
        <v>5</v>
      </c>
      <c r="H60" s="106">
        <v>3</v>
      </c>
      <c r="I60" s="106">
        <v>15</v>
      </c>
      <c r="J60" s="206">
        <v>20</v>
      </c>
      <c r="K60" s="207">
        <v>4</v>
      </c>
      <c r="L60" s="206">
        <v>55</v>
      </c>
      <c r="M60" s="207">
        <v>11</v>
      </c>
      <c r="N60" s="206">
        <v>0</v>
      </c>
      <c r="O60" s="207">
        <v>0</v>
      </c>
      <c r="P60" s="208">
        <f>N60+L60+J60</f>
        <v>75</v>
      </c>
      <c r="Q60" s="207">
        <f>O60+M60+K60</f>
        <v>15</v>
      </c>
      <c r="R60" s="207">
        <f>+Q60/H60</f>
        <v>5</v>
      </c>
      <c r="S60" s="102">
        <f>+P60/Q60</f>
        <v>5</v>
      </c>
      <c r="T60" s="206"/>
      <c r="U60" s="104">
        <f>IF(T60&lt;&gt;0,-(T60-P60)/T60,"")</f>
      </c>
      <c r="V60" s="206">
        <v>60299</v>
      </c>
      <c r="W60" s="207">
        <v>9431</v>
      </c>
      <c r="X60" s="110">
        <f>+V60/W60</f>
        <v>6.393701622309405</v>
      </c>
    </row>
    <row r="61" spans="1:24" s="31" customFormat="1" ht="18">
      <c r="A61" s="35">
        <v>55</v>
      </c>
      <c r="B61" s="68"/>
      <c r="C61" s="98" t="s">
        <v>50</v>
      </c>
      <c r="D61" s="99">
        <v>38898</v>
      </c>
      <c r="E61" s="211" t="s">
        <v>7</v>
      </c>
      <c r="F61" s="212" t="s">
        <v>28</v>
      </c>
      <c r="G61" s="101">
        <v>52</v>
      </c>
      <c r="H61" s="101">
        <v>1</v>
      </c>
      <c r="I61" s="101">
        <v>9</v>
      </c>
      <c r="J61" s="213">
        <v>30</v>
      </c>
      <c r="K61" s="214">
        <v>3</v>
      </c>
      <c r="L61" s="213">
        <v>20</v>
      </c>
      <c r="M61" s="214">
        <v>2</v>
      </c>
      <c r="N61" s="213">
        <v>0</v>
      </c>
      <c r="O61" s="214">
        <v>0</v>
      </c>
      <c r="P61" s="215">
        <f>+J61+L61+N61</f>
        <v>50</v>
      </c>
      <c r="Q61" s="216">
        <f>+K61+M61+O61</f>
        <v>5</v>
      </c>
      <c r="R61" s="217">
        <f>IF(P61&lt;&gt;0,Q61/H61,"")</f>
        <v>5</v>
      </c>
      <c r="S61" s="103">
        <f>IF(P61&lt;&gt;0,P61/Q61,"")</f>
        <v>10</v>
      </c>
      <c r="T61" s="213">
        <v>251</v>
      </c>
      <c r="U61" s="104">
        <f>IF(T61&lt;&gt;0,-(T61-P61)/T61,"")</f>
        <v>-0.8007968127490039</v>
      </c>
      <c r="V61" s="213">
        <v>430593.5</v>
      </c>
      <c r="W61" s="214">
        <v>59530</v>
      </c>
      <c r="X61" s="111">
        <f>V61/W61</f>
        <v>7.233218545271292</v>
      </c>
    </row>
    <row r="62" spans="1:24" s="31" customFormat="1" ht="18">
      <c r="A62" s="35">
        <v>56</v>
      </c>
      <c r="B62" s="68"/>
      <c r="C62" s="98" t="s">
        <v>41</v>
      </c>
      <c r="D62" s="99">
        <v>38863</v>
      </c>
      <c r="E62" s="211" t="s">
        <v>7</v>
      </c>
      <c r="F62" s="212" t="s">
        <v>31</v>
      </c>
      <c r="G62" s="101">
        <v>17</v>
      </c>
      <c r="H62" s="101">
        <v>1</v>
      </c>
      <c r="I62" s="101">
        <v>14</v>
      </c>
      <c r="J62" s="213">
        <v>0</v>
      </c>
      <c r="K62" s="214">
        <v>0</v>
      </c>
      <c r="L62" s="213">
        <v>49</v>
      </c>
      <c r="M62" s="214">
        <v>7</v>
      </c>
      <c r="N62" s="213">
        <v>0</v>
      </c>
      <c r="O62" s="214">
        <v>0</v>
      </c>
      <c r="P62" s="215">
        <f>+J62+L62+N62</f>
        <v>49</v>
      </c>
      <c r="Q62" s="216">
        <f>+K62+M62+O62</f>
        <v>7</v>
      </c>
      <c r="R62" s="217">
        <f>IF(P62&lt;&gt;0,Q62/H62,"")</f>
        <v>7</v>
      </c>
      <c r="S62" s="103">
        <f>IF(P62&lt;&gt;0,P62/Q62,"")</f>
        <v>7</v>
      </c>
      <c r="T62" s="213">
        <v>256</v>
      </c>
      <c r="U62" s="104">
        <f>IF(T62&lt;&gt;0,-(T62-P62)/T62,"")</f>
        <v>-0.80859375</v>
      </c>
      <c r="V62" s="213">
        <v>84896</v>
      </c>
      <c r="W62" s="214">
        <v>13246</v>
      </c>
      <c r="X62" s="111">
        <f>V62/W62</f>
        <v>6.409180129850521</v>
      </c>
    </row>
    <row r="63" spans="1:24" s="31" customFormat="1" ht="18.75" thickBot="1">
      <c r="A63" s="35">
        <v>57</v>
      </c>
      <c r="B63" s="86"/>
      <c r="C63" s="115" t="s">
        <v>75</v>
      </c>
      <c r="D63" s="117">
        <v>38828</v>
      </c>
      <c r="E63" s="230" t="s">
        <v>61</v>
      </c>
      <c r="F63" s="230" t="s">
        <v>34</v>
      </c>
      <c r="G63" s="118">
        <v>43</v>
      </c>
      <c r="H63" s="118">
        <v>1</v>
      </c>
      <c r="I63" s="118">
        <v>19</v>
      </c>
      <c r="J63" s="231">
        <v>15</v>
      </c>
      <c r="K63" s="232">
        <v>3</v>
      </c>
      <c r="L63" s="231">
        <v>0</v>
      </c>
      <c r="M63" s="232">
        <v>0</v>
      </c>
      <c r="N63" s="231">
        <v>30</v>
      </c>
      <c r="O63" s="232">
        <v>6</v>
      </c>
      <c r="P63" s="233">
        <f>SUM(J63+L63+N63)</f>
        <v>45</v>
      </c>
      <c r="Q63" s="232">
        <f>SUM(K63+M63+O63)</f>
        <v>9</v>
      </c>
      <c r="R63" s="234">
        <f>Q63/H63</f>
        <v>9</v>
      </c>
      <c r="S63" s="235">
        <f>P63/Q63</f>
        <v>5</v>
      </c>
      <c r="T63" s="231">
        <v>75</v>
      </c>
      <c r="U63" s="126">
        <f>IF(T63&lt;&gt;0,-(T63-P63)/T63,"")</f>
        <v>-0.4</v>
      </c>
      <c r="V63" s="231">
        <v>629627</v>
      </c>
      <c r="W63" s="232">
        <v>98969</v>
      </c>
      <c r="X63" s="119">
        <f>V63/W63</f>
        <v>6.361860784690156</v>
      </c>
    </row>
    <row r="64" spans="1:29" s="8" customFormat="1" ht="19.5" thickBot="1">
      <c r="A64" s="70"/>
      <c r="B64" s="82"/>
      <c r="C64" s="83"/>
      <c r="D64" s="84"/>
      <c r="E64" s="84"/>
      <c r="F64" s="85"/>
      <c r="G64" s="80"/>
      <c r="H64" s="71"/>
      <c r="I64" s="71"/>
      <c r="J64" s="72"/>
      <c r="K64" s="73"/>
      <c r="L64" s="72"/>
      <c r="M64" s="73"/>
      <c r="N64" s="72"/>
      <c r="O64" s="73"/>
      <c r="P64" s="74"/>
      <c r="Q64" s="75"/>
      <c r="R64" s="76"/>
      <c r="S64" s="77"/>
      <c r="T64" s="72"/>
      <c r="U64" s="78"/>
      <c r="V64" s="77"/>
      <c r="W64" s="73"/>
      <c r="X64" s="79"/>
      <c r="Y64" s="7"/>
      <c r="Z64" s="6"/>
      <c r="AA64" s="6"/>
      <c r="AB64" s="6"/>
      <c r="AC64" s="6"/>
    </row>
    <row r="65" spans="1:29" s="14" customFormat="1" ht="15.75" thickBot="1">
      <c r="A65" s="18"/>
      <c r="B65" s="179" t="s">
        <v>21</v>
      </c>
      <c r="C65" s="180"/>
      <c r="D65" s="180"/>
      <c r="E65" s="180"/>
      <c r="F65" s="180"/>
      <c r="G65" s="81"/>
      <c r="H65" s="20">
        <f>SUM(H7:H64)</f>
        <v>1190</v>
      </c>
      <c r="I65" s="19"/>
      <c r="J65" s="21"/>
      <c r="K65" s="22"/>
      <c r="L65" s="21"/>
      <c r="M65" s="22"/>
      <c r="N65" s="21"/>
      <c r="O65" s="22"/>
      <c r="P65" s="21">
        <f>SUM(P7:P64)</f>
        <v>1673084</v>
      </c>
      <c r="Q65" s="22">
        <f>SUM(Q7:Q64)</f>
        <v>235285.99999999997</v>
      </c>
      <c r="R65" s="23">
        <f>P65/H65</f>
        <v>1405.9529411764706</v>
      </c>
      <c r="S65" s="24">
        <f>P65/Q65</f>
        <v>7.110852324405193</v>
      </c>
      <c r="T65" s="21"/>
      <c r="U65" s="25"/>
      <c r="V65" s="161"/>
      <c r="W65" s="158"/>
      <c r="X65" s="27"/>
      <c r="Y65" s="15"/>
      <c r="AC65" s="14" t="s">
        <v>22</v>
      </c>
    </row>
    <row r="66" spans="3:24" ht="18">
      <c r="C66" s="174" t="s">
        <v>110</v>
      </c>
      <c r="D66" s="174"/>
      <c r="E66" s="174"/>
      <c r="F66" s="174"/>
      <c r="G66" s="174"/>
      <c r="T66" s="181" t="s">
        <v>23</v>
      </c>
      <c r="U66" s="181"/>
      <c r="V66" s="181"/>
      <c r="W66" s="181"/>
      <c r="X66" s="181"/>
    </row>
    <row r="67" spans="3:24" ht="18">
      <c r="C67" s="175"/>
      <c r="D67" s="175"/>
      <c r="E67" s="175"/>
      <c r="F67" s="175"/>
      <c r="G67" s="175"/>
      <c r="T67" s="182"/>
      <c r="U67" s="182"/>
      <c r="V67" s="182"/>
      <c r="W67" s="182"/>
      <c r="X67" s="182"/>
    </row>
    <row r="68" spans="3:24" ht="18">
      <c r="C68" s="175"/>
      <c r="D68" s="175"/>
      <c r="E68" s="175"/>
      <c r="F68" s="175"/>
      <c r="G68" s="175"/>
      <c r="T68" s="182"/>
      <c r="U68" s="182"/>
      <c r="V68" s="182"/>
      <c r="W68" s="182"/>
      <c r="X68" s="182"/>
    </row>
    <row r="69" spans="20:24" ht="18">
      <c r="T69" s="120"/>
      <c r="U69" s="120"/>
      <c r="V69" s="155"/>
      <c r="W69" s="159"/>
      <c r="X69" s="120"/>
    </row>
    <row r="70" spans="1:24" ht="18">
      <c r="A70" s="176" t="s">
        <v>44</v>
      </c>
      <c r="B70" s="177"/>
      <c r="C70" s="177"/>
      <c r="D70" s="177"/>
      <c r="E70" s="177"/>
      <c r="F70" s="177"/>
      <c r="G70" s="177"/>
      <c r="H70" s="177"/>
      <c r="I70" s="177"/>
      <c r="J70" s="177"/>
      <c r="K70" s="177"/>
      <c r="L70" s="177"/>
      <c r="M70" s="177"/>
      <c r="N70" s="177"/>
      <c r="O70" s="177"/>
      <c r="P70" s="177"/>
      <c r="Q70" s="177"/>
      <c r="R70" s="177"/>
      <c r="S70" s="177"/>
      <c r="T70" s="177"/>
      <c r="U70" s="177"/>
      <c r="V70" s="177"/>
      <c r="W70" s="177"/>
      <c r="X70" s="177"/>
    </row>
    <row r="71" spans="1:24" ht="18">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row>
    <row r="72" spans="1:24" ht="18">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row>
    <row r="73" spans="1:24" ht="18">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row>
    <row r="74" spans="1:29" ht="4.5" customHeight="1">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AC74" s="5" t="s">
        <v>22</v>
      </c>
    </row>
  </sheetData>
  <mergeCells count="21">
    <mergeCell ref="C66:G68"/>
    <mergeCell ref="A70:X74"/>
    <mergeCell ref="V5:X5"/>
    <mergeCell ref="B65:F65"/>
    <mergeCell ref="T66:X68"/>
    <mergeCell ref="C5:C6"/>
    <mergeCell ref="D5:D6"/>
    <mergeCell ref="E5:E6"/>
    <mergeCell ref="T5:U5"/>
    <mergeCell ref="L5:M5"/>
    <mergeCell ref="J5:K5"/>
    <mergeCell ref="H5:H6"/>
    <mergeCell ref="A1:X1"/>
    <mergeCell ref="A2:X2"/>
    <mergeCell ref="O3:X3"/>
    <mergeCell ref="A4:X4"/>
    <mergeCell ref="N5:O5"/>
    <mergeCell ref="F5:F6"/>
    <mergeCell ref="I5:I6"/>
    <mergeCell ref="P5:S5"/>
    <mergeCell ref="G5:G6"/>
  </mergeCells>
  <printOptions/>
  <pageMargins left="0.4" right="0.22" top="1" bottom="1" header="0.5" footer="0.5"/>
  <pageSetup horizontalDpi="300" verticalDpi="300" orientation="portrait" paperSize="9" scale="35" r:id="rId2"/>
  <ignoredErrors>
    <ignoredError sqref="S22:S58 R9:R13 R59 S9:S13 S59 R22:R58 P22:Q58 P14:Q21 R14:R21 S14:S21 X22:X61" formula="1"/>
    <ignoredError sqref="D12" twoDigitTextYear="1"/>
  </ignoredErrors>
  <drawing r:id="rId1"/>
</worksheet>
</file>

<file path=xl/worksheets/sheet2.xml><?xml version="1.0" encoding="utf-8"?>
<worksheet xmlns="http://schemas.openxmlformats.org/spreadsheetml/2006/main" xmlns:r="http://schemas.openxmlformats.org/officeDocument/2006/relationships">
  <dimension ref="A1:X28"/>
  <sheetViews>
    <sheetView zoomScale="70" zoomScaleNormal="70" workbookViewId="0" topLeftCell="A1">
      <selection activeCell="C3" sqref="C3"/>
    </sheetView>
  </sheetViews>
  <sheetFormatPr defaultColWidth="9.140625" defaultRowHeight="12.75"/>
  <cols>
    <col min="1" max="1" width="3.421875" style="16" bestFit="1" customWidth="1"/>
    <col min="2" max="2" width="1.7109375" style="9" customWidth="1"/>
    <col min="3" max="3" width="38.00390625" style="5" bestFit="1" customWidth="1"/>
    <col min="4" max="4" width="8.7109375" style="5" hidden="1" customWidth="1"/>
    <col min="5" max="5" width="13.140625" style="5" bestFit="1" customWidth="1"/>
    <col min="6" max="6" width="15.00390625" style="10" hidden="1" customWidth="1"/>
    <col min="7" max="7" width="6.7109375" style="11" bestFit="1" customWidth="1"/>
    <col min="8" max="8" width="7.140625" style="11" hidden="1" customWidth="1"/>
    <col min="9" max="9" width="7.7109375" style="11" customWidth="1"/>
    <col min="10" max="10" width="12.00390625" style="5" hidden="1" customWidth="1"/>
    <col min="11" max="11" width="8.28125" style="5" hidden="1" customWidth="1"/>
    <col min="12" max="12" width="12.00390625" style="5" hidden="1" customWidth="1"/>
    <col min="13" max="13" width="8.28125" style="5" hidden="1" customWidth="1"/>
    <col min="14" max="14" width="12.00390625" style="5" hidden="1" customWidth="1"/>
    <col min="15" max="15" width="8.28125" style="5" hidden="1" customWidth="1"/>
    <col min="16" max="16" width="13.8515625" style="13" bestFit="1" customWidth="1"/>
    <col min="17" max="17" width="8.7109375" style="5" bestFit="1" customWidth="1"/>
    <col min="18" max="18" width="8.28125" style="5" hidden="1" customWidth="1"/>
    <col min="19" max="19" width="6.7109375" style="5" hidden="1" customWidth="1"/>
    <col min="20" max="20" width="12.00390625" style="12" hidden="1" customWidth="1"/>
    <col min="21" max="21" width="7.421875" style="5" hidden="1" customWidth="1"/>
    <col min="22" max="22" width="14.8515625" style="12" bestFit="1" customWidth="1"/>
    <col min="23" max="23" width="11.00390625" style="5" bestFit="1" customWidth="1"/>
    <col min="24" max="24" width="6.7109375" style="5" bestFit="1" customWidth="1"/>
    <col min="25" max="16384" width="38.57421875" style="5" customWidth="1"/>
  </cols>
  <sheetData>
    <row r="1" spans="1:24" s="64" customFormat="1" ht="19.5">
      <c r="A1" s="186" t="s">
        <v>39</v>
      </c>
      <c r="B1" s="187"/>
      <c r="C1" s="187"/>
      <c r="D1" s="187"/>
      <c r="E1" s="187"/>
      <c r="F1" s="187"/>
      <c r="G1" s="187"/>
      <c r="H1" s="187"/>
      <c r="I1" s="187"/>
      <c r="J1" s="187"/>
      <c r="K1" s="187"/>
      <c r="L1" s="187"/>
      <c r="M1" s="187"/>
      <c r="N1" s="187"/>
      <c r="O1" s="187"/>
      <c r="P1" s="187"/>
      <c r="Q1" s="187"/>
      <c r="R1" s="187"/>
      <c r="S1" s="187"/>
      <c r="T1" s="187"/>
      <c r="U1" s="187"/>
      <c r="V1" s="187"/>
      <c r="W1" s="187"/>
      <c r="X1" s="188"/>
    </row>
    <row r="2" spans="1:24" s="64" customFormat="1" ht="19.5">
      <c r="A2" s="189" t="s">
        <v>35</v>
      </c>
      <c r="B2" s="190"/>
      <c r="C2" s="190"/>
      <c r="D2" s="190"/>
      <c r="E2" s="190"/>
      <c r="F2" s="190"/>
      <c r="G2" s="190"/>
      <c r="H2" s="190"/>
      <c r="I2" s="190"/>
      <c r="J2" s="190"/>
      <c r="K2" s="190"/>
      <c r="L2" s="190"/>
      <c r="M2" s="190"/>
      <c r="N2" s="190"/>
      <c r="O2" s="190"/>
      <c r="P2" s="190"/>
      <c r="Q2" s="190"/>
      <c r="R2" s="190"/>
      <c r="S2" s="190"/>
      <c r="T2" s="190"/>
      <c r="U2" s="190"/>
      <c r="V2" s="190"/>
      <c r="W2" s="190"/>
      <c r="X2" s="191"/>
    </row>
    <row r="3" spans="1:24" s="64" customFormat="1" ht="20.25" thickBot="1">
      <c r="A3" s="146"/>
      <c r="B3" s="65"/>
      <c r="C3" s="97" t="s">
        <v>38</v>
      </c>
      <c r="D3" s="198" t="s">
        <v>128</v>
      </c>
      <c r="E3" s="199"/>
      <c r="F3" s="199"/>
      <c r="G3" s="199"/>
      <c r="H3" s="199"/>
      <c r="I3" s="199"/>
      <c r="J3" s="199"/>
      <c r="K3" s="199"/>
      <c r="L3" s="199"/>
      <c r="M3" s="199"/>
      <c r="N3" s="200"/>
      <c r="O3" s="200"/>
      <c r="P3" s="200"/>
      <c r="Q3" s="200"/>
      <c r="R3" s="200"/>
      <c r="S3" s="200"/>
      <c r="T3" s="200"/>
      <c r="U3" s="200"/>
      <c r="V3" s="200"/>
      <c r="W3" s="200"/>
      <c r="X3" s="201"/>
    </row>
    <row r="4" spans="1:24" s="140" customFormat="1" ht="15">
      <c r="A4" s="147"/>
      <c r="B4" s="139"/>
      <c r="C4" s="193" t="s">
        <v>0</v>
      </c>
      <c r="D4" s="195" t="s">
        <v>12</v>
      </c>
      <c r="E4" s="195" t="s">
        <v>1</v>
      </c>
      <c r="F4" s="195" t="s">
        <v>32</v>
      </c>
      <c r="G4" s="195" t="s">
        <v>13</v>
      </c>
      <c r="H4" s="195" t="s">
        <v>14</v>
      </c>
      <c r="I4" s="195" t="s">
        <v>15</v>
      </c>
      <c r="J4" s="192" t="s">
        <v>2</v>
      </c>
      <c r="K4" s="192"/>
      <c r="L4" s="192" t="s">
        <v>3</v>
      </c>
      <c r="M4" s="192"/>
      <c r="N4" s="192" t="s">
        <v>4</v>
      </c>
      <c r="O4" s="192"/>
      <c r="P4" s="192" t="s">
        <v>16</v>
      </c>
      <c r="Q4" s="192"/>
      <c r="R4" s="192"/>
      <c r="S4" s="192"/>
      <c r="T4" s="192" t="s">
        <v>17</v>
      </c>
      <c r="U4" s="192"/>
      <c r="V4" s="192" t="s">
        <v>18</v>
      </c>
      <c r="W4" s="192"/>
      <c r="X4" s="202"/>
    </row>
    <row r="5" spans="1:24" s="140" customFormat="1" ht="30.75" thickBot="1">
      <c r="A5" s="148"/>
      <c r="B5" s="141"/>
      <c r="C5" s="194"/>
      <c r="D5" s="196"/>
      <c r="E5" s="197"/>
      <c r="F5" s="197"/>
      <c r="G5" s="196"/>
      <c r="H5" s="196"/>
      <c r="I5" s="196"/>
      <c r="J5" s="143" t="s">
        <v>11</v>
      </c>
      <c r="K5" s="143" t="s">
        <v>6</v>
      </c>
      <c r="L5" s="143" t="s">
        <v>11</v>
      </c>
      <c r="M5" s="143" t="s">
        <v>6</v>
      </c>
      <c r="N5" s="143" t="s">
        <v>11</v>
      </c>
      <c r="O5" s="143" t="s">
        <v>6</v>
      </c>
      <c r="P5" s="142" t="s">
        <v>11</v>
      </c>
      <c r="Q5" s="142" t="s">
        <v>6</v>
      </c>
      <c r="R5" s="129" t="s">
        <v>19</v>
      </c>
      <c r="S5" s="129" t="s">
        <v>20</v>
      </c>
      <c r="T5" s="144" t="s">
        <v>11</v>
      </c>
      <c r="U5" s="143" t="s">
        <v>5</v>
      </c>
      <c r="V5" s="144" t="s">
        <v>11</v>
      </c>
      <c r="W5" s="143" t="s">
        <v>6</v>
      </c>
      <c r="X5" s="145" t="s">
        <v>20</v>
      </c>
    </row>
    <row r="6" spans="1:24" s="3" customFormat="1" ht="18">
      <c r="A6" s="66">
        <v>1</v>
      </c>
      <c r="B6" s="52"/>
      <c r="C6" s="109" t="s">
        <v>92</v>
      </c>
      <c r="D6" s="132">
        <v>38947</v>
      </c>
      <c r="E6" s="224" t="s">
        <v>61</v>
      </c>
      <c r="F6" s="224" t="s">
        <v>26</v>
      </c>
      <c r="G6" s="133">
        <v>106</v>
      </c>
      <c r="H6" s="133">
        <v>104</v>
      </c>
      <c r="I6" s="133">
        <v>2</v>
      </c>
      <c r="J6" s="225">
        <v>80485.5</v>
      </c>
      <c r="K6" s="226">
        <v>11092</v>
      </c>
      <c r="L6" s="225">
        <v>126424</v>
      </c>
      <c r="M6" s="226">
        <v>16421</v>
      </c>
      <c r="N6" s="225">
        <v>127660.5</v>
      </c>
      <c r="O6" s="226">
        <v>16603</v>
      </c>
      <c r="P6" s="227">
        <f>J6+L6+N6</f>
        <v>334570</v>
      </c>
      <c r="Q6" s="226">
        <f>K6+M6+O6</f>
        <v>44116</v>
      </c>
      <c r="R6" s="228">
        <f>Q6/H6</f>
        <v>424.1923076923077</v>
      </c>
      <c r="S6" s="229">
        <f>P6/Q6</f>
        <v>7.583869797805785</v>
      </c>
      <c r="T6" s="225">
        <v>484605</v>
      </c>
      <c r="U6" s="134">
        <f>IF(T6&lt;&gt;0,-(T6-P6)/T6,"")</f>
        <v>-0.3096026660888765</v>
      </c>
      <c r="V6" s="225">
        <v>1185615</v>
      </c>
      <c r="W6" s="226">
        <v>160994</v>
      </c>
      <c r="X6" s="135">
        <f>V6/W6</f>
        <v>7.364342770538032</v>
      </c>
    </row>
    <row r="7" spans="1:24" s="28" customFormat="1" ht="18">
      <c r="A7" s="66">
        <v>2</v>
      </c>
      <c r="B7" s="53"/>
      <c r="C7" s="100" t="s">
        <v>112</v>
      </c>
      <c r="D7" s="99">
        <v>38954</v>
      </c>
      <c r="E7" s="205" t="s">
        <v>9</v>
      </c>
      <c r="F7" s="205" t="s">
        <v>113</v>
      </c>
      <c r="G7" s="106">
        <v>103</v>
      </c>
      <c r="H7" s="106">
        <v>107</v>
      </c>
      <c r="I7" s="106">
        <v>1</v>
      </c>
      <c r="J7" s="206">
        <v>56411</v>
      </c>
      <c r="K7" s="207">
        <v>6945</v>
      </c>
      <c r="L7" s="206">
        <v>84528</v>
      </c>
      <c r="M7" s="207">
        <v>10270</v>
      </c>
      <c r="N7" s="206">
        <v>92222</v>
      </c>
      <c r="O7" s="207">
        <v>11374</v>
      </c>
      <c r="P7" s="208">
        <v>233161</v>
      </c>
      <c r="Q7" s="207">
        <v>28589</v>
      </c>
      <c r="R7" s="209">
        <f>Q7/H7</f>
        <v>267.1869158878505</v>
      </c>
      <c r="S7" s="210">
        <f>P7/Q7</f>
        <v>8.155619294134107</v>
      </c>
      <c r="T7" s="206"/>
      <c r="U7" s="104">
        <f>IF(T7&lt;&gt;0,-(T7-P7)/T7,"")</f>
      </c>
      <c r="V7" s="206">
        <v>233161</v>
      </c>
      <c r="W7" s="207">
        <v>28589</v>
      </c>
      <c r="X7" s="112">
        <f>V7/W7</f>
        <v>8.155619294134107</v>
      </c>
    </row>
    <row r="8" spans="1:24" s="28" customFormat="1" ht="18">
      <c r="A8" s="66">
        <v>3</v>
      </c>
      <c r="B8" s="53"/>
      <c r="C8" s="98" t="s">
        <v>93</v>
      </c>
      <c r="D8" s="99">
        <v>38947</v>
      </c>
      <c r="E8" s="211" t="s">
        <v>7</v>
      </c>
      <c r="F8" s="212" t="s">
        <v>74</v>
      </c>
      <c r="G8" s="101">
        <v>50</v>
      </c>
      <c r="H8" s="101">
        <v>50</v>
      </c>
      <c r="I8" s="101">
        <v>2</v>
      </c>
      <c r="J8" s="213">
        <v>52568.5</v>
      </c>
      <c r="K8" s="214">
        <v>5844</v>
      </c>
      <c r="L8" s="213">
        <v>74786.5</v>
      </c>
      <c r="M8" s="214">
        <v>8449</v>
      </c>
      <c r="N8" s="213">
        <v>82890</v>
      </c>
      <c r="O8" s="214">
        <v>9103</v>
      </c>
      <c r="P8" s="215">
        <f>+J8+L8+N8</f>
        <v>210245</v>
      </c>
      <c r="Q8" s="216">
        <f>+K8+M8+O8</f>
        <v>23396</v>
      </c>
      <c r="R8" s="217">
        <f>IF(P8&lt;&gt;0,Q8/H8,"")</f>
        <v>467.92</v>
      </c>
      <c r="S8" s="103">
        <f>IF(P8&lt;&gt;0,P8/Q8,"")</f>
        <v>8.986365190630877</v>
      </c>
      <c r="T8" s="213">
        <v>247192.5</v>
      </c>
      <c r="U8" s="104">
        <f>IF(T8&lt;&gt;0,-(T8-P8)/T8,"")</f>
        <v>-0.14946853160998008</v>
      </c>
      <c r="V8" s="213">
        <v>617233</v>
      </c>
      <c r="W8" s="214">
        <v>70592</v>
      </c>
      <c r="X8" s="111">
        <f>V8/W8</f>
        <v>8.743667837715321</v>
      </c>
    </row>
    <row r="9" spans="1:24" s="31" customFormat="1" ht="18">
      <c r="A9" s="66">
        <v>4</v>
      </c>
      <c r="B9" s="54"/>
      <c r="C9" s="100" t="s">
        <v>114</v>
      </c>
      <c r="D9" s="105">
        <v>38954</v>
      </c>
      <c r="E9" s="205" t="s">
        <v>61</v>
      </c>
      <c r="F9" s="205" t="s">
        <v>37</v>
      </c>
      <c r="G9" s="106">
        <v>45</v>
      </c>
      <c r="H9" s="106">
        <v>45</v>
      </c>
      <c r="I9" s="106">
        <v>1</v>
      </c>
      <c r="J9" s="206">
        <v>20979.5</v>
      </c>
      <c r="K9" s="207">
        <v>2509</v>
      </c>
      <c r="L9" s="206">
        <v>34566.5</v>
      </c>
      <c r="M9" s="207">
        <v>3815</v>
      </c>
      <c r="N9" s="206">
        <v>42338.5</v>
      </c>
      <c r="O9" s="207">
        <v>4756</v>
      </c>
      <c r="P9" s="208">
        <f>SUM(J9+L9+N9)</f>
        <v>97884.5</v>
      </c>
      <c r="Q9" s="207">
        <f>SUM(K9+M9+O9)</f>
        <v>11080</v>
      </c>
      <c r="R9" s="209">
        <f>Q9/H9</f>
        <v>246.22222222222223</v>
      </c>
      <c r="S9" s="210">
        <f>P9/Q9</f>
        <v>8.834341155234657</v>
      </c>
      <c r="T9" s="206"/>
      <c r="U9" s="104">
        <f>IF(T9&lt;&gt;0,-(T9-P9)/T9,"")</f>
      </c>
      <c r="V9" s="218">
        <v>97884.5</v>
      </c>
      <c r="W9" s="209">
        <v>11080</v>
      </c>
      <c r="X9" s="112">
        <f>V9/W9</f>
        <v>8.834341155234657</v>
      </c>
    </row>
    <row r="10" spans="1:24" s="32" customFormat="1" ht="18">
      <c r="A10" s="66">
        <v>5</v>
      </c>
      <c r="B10" s="54"/>
      <c r="C10" s="98" t="s">
        <v>76</v>
      </c>
      <c r="D10" s="99">
        <v>38940</v>
      </c>
      <c r="E10" s="212" t="s">
        <v>9</v>
      </c>
      <c r="F10" s="205" t="s">
        <v>29</v>
      </c>
      <c r="G10" s="101">
        <v>80</v>
      </c>
      <c r="H10" s="101">
        <v>81</v>
      </c>
      <c r="I10" s="101">
        <v>3</v>
      </c>
      <c r="J10" s="206">
        <v>18793</v>
      </c>
      <c r="K10" s="207">
        <v>2131</v>
      </c>
      <c r="L10" s="206">
        <v>29944</v>
      </c>
      <c r="M10" s="207">
        <v>3378</v>
      </c>
      <c r="N10" s="206">
        <v>34693</v>
      </c>
      <c r="O10" s="207">
        <v>3876</v>
      </c>
      <c r="P10" s="208">
        <v>83420</v>
      </c>
      <c r="Q10" s="207">
        <v>9385</v>
      </c>
      <c r="R10" s="209">
        <f>Q10/H10</f>
        <v>115.8641975308642</v>
      </c>
      <c r="S10" s="210">
        <f>P10/Q10</f>
        <v>8.88865210442195</v>
      </c>
      <c r="T10" s="206">
        <v>235051</v>
      </c>
      <c r="U10" s="104">
        <f>IF(T10&lt;&gt;0,-(T10-P10)/T10,"")</f>
        <v>-0.6450982978162186</v>
      </c>
      <c r="V10" s="206">
        <v>655262</v>
      </c>
      <c r="W10" s="207">
        <v>74058</v>
      </c>
      <c r="X10" s="112">
        <f>V10/W10</f>
        <v>8.847957006670448</v>
      </c>
    </row>
    <row r="11" spans="1:24" s="32" customFormat="1" ht="18">
      <c r="A11" s="66">
        <v>6</v>
      </c>
      <c r="B11" s="54"/>
      <c r="C11" s="100" t="s">
        <v>46</v>
      </c>
      <c r="D11" s="105" t="s">
        <v>62</v>
      </c>
      <c r="E11" s="205" t="s">
        <v>61</v>
      </c>
      <c r="F11" s="205" t="s">
        <v>37</v>
      </c>
      <c r="G11" s="106">
        <v>72</v>
      </c>
      <c r="H11" s="106">
        <v>3</v>
      </c>
      <c r="I11" s="106">
        <v>41</v>
      </c>
      <c r="J11" s="206">
        <v>21678</v>
      </c>
      <c r="K11" s="207">
        <v>5420</v>
      </c>
      <c r="L11" s="206">
        <v>25676</v>
      </c>
      <c r="M11" s="207">
        <v>6419</v>
      </c>
      <c r="N11" s="206">
        <v>33189</v>
      </c>
      <c r="O11" s="207">
        <v>8298</v>
      </c>
      <c r="P11" s="208">
        <f>J11+L11+N11</f>
        <v>80543</v>
      </c>
      <c r="Q11" s="207">
        <f>K11+M11+O11</f>
        <v>20137</v>
      </c>
      <c r="R11" s="209">
        <f>Q11/H11</f>
        <v>6712.333333333333</v>
      </c>
      <c r="S11" s="210">
        <f>P11/Q11</f>
        <v>3.999751700849183</v>
      </c>
      <c r="T11" s="206"/>
      <c r="U11" s="104"/>
      <c r="V11" s="206">
        <v>25361337</v>
      </c>
      <c r="W11" s="207">
        <v>3813437</v>
      </c>
      <c r="X11" s="112">
        <f>V11/W11</f>
        <v>6.6505194657732645</v>
      </c>
    </row>
    <row r="12" spans="1:24" s="32" customFormat="1" ht="18">
      <c r="A12" s="66">
        <v>7</v>
      </c>
      <c r="B12" s="54"/>
      <c r="C12" s="98" t="s">
        <v>69</v>
      </c>
      <c r="D12" s="99">
        <v>38933</v>
      </c>
      <c r="E12" s="211" t="s">
        <v>7</v>
      </c>
      <c r="F12" s="212" t="s">
        <v>8</v>
      </c>
      <c r="G12" s="101">
        <v>55</v>
      </c>
      <c r="H12" s="101">
        <v>51</v>
      </c>
      <c r="I12" s="101">
        <v>4</v>
      </c>
      <c r="J12" s="213">
        <v>17941.5</v>
      </c>
      <c r="K12" s="214">
        <v>2406</v>
      </c>
      <c r="L12" s="213">
        <v>29026</v>
      </c>
      <c r="M12" s="214">
        <v>3739</v>
      </c>
      <c r="N12" s="213">
        <v>32437</v>
      </c>
      <c r="O12" s="214">
        <v>4207</v>
      </c>
      <c r="P12" s="215">
        <f>+J12+L12+N12</f>
        <v>79404.5</v>
      </c>
      <c r="Q12" s="216">
        <f>+K12+M12+O12</f>
        <v>10352</v>
      </c>
      <c r="R12" s="217">
        <f>IF(P12&lt;&gt;0,Q12/H12,"")</f>
        <v>202.98039215686273</v>
      </c>
      <c r="S12" s="103">
        <f>IF(P12&lt;&gt;0,P12/Q12,"")</f>
        <v>7.670450154559505</v>
      </c>
      <c r="T12" s="213">
        <v>142380.5</v>
      </c>
      <c r="U12" s="104">
        <f>IF(T12&lt;&gt;0,-(T12-P12)/T12,"")</f>
        <v>-0.4423077598407085</v>
      </c>
      <c r="V12" s="213">
        <v>1243280</v>
      </c>
      <c r="W12" s="214">
        <v>149584</v>
      </c>
      <c r="X12" s="111">
        <f>V12/W12</f>
        <v>8.311584126644561</v>
      </c>
    </row>
    <row r="13" spans="1:24" s="32" customFormat="1" ht="18">
      <c r="A13" s="66">
        <v>8</v>
      </c>
      <c r="B13" s="54"/>
      <c r="C13" s="100" t="s">
        <v>115</v>
      </c>
      <c r="D13" s="105">
        <v>38954</v>
      </c>
      <c r="E13" s="205" t="s">
        <v>61</v>
      </c>
      <c r="F13" s="205" t="s">
        <v>116</v>
      </c>
      <c r="G13" s="106">
        <v>50</v>
      </c>
      <c r="H13" s="106">
        <v>50</v>
      </c>
      <c r="I13" s="106">
        <v>1</v>
      </c>
      <c r="J13" s="206">
        <v>16976</v>
      </c>
      <c r="K13" s="207">
        <v>2022</v>
      </c>
      <c r="L13" s="206">
        <v>27991</v>
      </c>
      <c r="M13" s="207">
        <v>3153</v>
      </c>
      <c r="N13" s="206">
        <v>33638</v>
      </c>
      <c r="O13" s="207">
        <v>3871</v>
      </c>
      <c r="P13" s="208">
        <f>SUM(J13+L13+N13)</f>
        <v>78605</v>
      </c>
      <c r="Q13" s="207">
        <f>SUM(K13+M13+O13)</f>
        <v>9046</v>
      </c>
      <c r="R13" s="209">
        <f>Q13/H13</f>
        <v>180.92</v>
      </c>
      <c r="S13" s="210">
        <f>P13/Q13</f>
        <v>8.689476011496794</v>
      </c>
      <c r="T13" s="206"/>
      <c r="U13" s="104">
        <f>IF(T13&lt;&gt;0,-(T13-P13)/T13,"")</f>
      </c>
      <c r="V13" s="218">
        <v>78605</v>
      </c>
      <c r="W13" s="209">
        <v>9046</v>
      </c>
      <c r="X13" s="112">
        <f>V13/W13</f>
        <v>8.689476011496794</v>
      </c>
    </row>
    <row r="14" spans="1:24" s="32" customFormat="1" ht="18">
      <c r="A14" s="66">
        <v>9</v>
      </c>
      <c r="B14" s="54"/>
      <c r="C14" s="98" t="s">
        <v>117</v>
      </c>
      <c r="D14" s="99">
        <v>38954</v>
      </c>
      <c r="E14" s="211" t="s">
        <v>7</v>
      </c>
      <c r="F14" s="212" t="s">
        <v>28</v>
      </c>
      <c r="G14" s="101">
        <v>44</v>
      </c>
      <c r="H14" s="101">
        <v>44</v>
      </c>
      <c r="I14" s="101">
        <v>1</v>
      </c>
      <c r="J14" s="213">
        <v>17224</v>
      </c>
      <c r="K14" s="214">
        <v>2015</v>
      </c>
      <c r="L14" s="213">
        <v>23286.5</v>
      </c>
      <c r="M14" s="214">
        <v>2658</v>
      </c>
      <c r="N14" s="213">
        <v>30762.5</v>
      </c>
      <c r="O14" s="214">
        <v>3428</v>
      </c>
      <c r="P14" s="215">
        <f>+J14+L14+N14</f>
        <v>71273</v>
      </c>
      <c r="Q14" s="216">
        <f>+K14+M14+O14</f>
        <v>8101</v>
      </c>
      <c r="R14" s="217">
        <f>IF(P14&lt;&gt;0,Q14/H14,"")</f>
        <v>184.11363636363637</v>
      </c>
      <c r="S14" s="103">
        <f>IF(P14&lt;&gt;0,P14/Q14,"")</f>
        <v>8.798049623503271</v>
      </c>
      <c r="T14" s="213"/>
      <c r="U14" s="104">
        <f>IF(T14&lt;&gt;0,-(T14-P14)/T14,"")</f>
      </c>
      <c r="V14" s="213">
        <v>71273</v>
      </c>
      <c r="W14" s="214">
        <v>8101</v>
      </c>
      <c r="X14" s="111">
        <f>V14/W14</f>
        <v>8.798049623503271</v>
      </c>
    </row>
    <row r="15" spans="1:24" s="32" customFormat="1" ht="18.75" thickBot="1">
      <c r="A15" s="66">
        <v>10</v>
      </c>
      <c r="B15" s="55"/>
      <c r="C15" s="113" t="s">
        <v>66</v>
      </c>
      <c r="D15" s="114">
        <v>38912</v>
      </c>
      <c r="E15" s="244" t="s">
        <v>9</v>
      </c>
      <c r="F15" s="230" t="s">
        <v>27</v>
      </c>
      <c r="G15" s="116">
        <v>162</v>
      </c>
      <c r="H15" s="116">
        <v>140</v>
      </c>
      <c r="I15" s="116">
        <v>7</v>
      </c>
      <c r="J15" s="231">
        <v>15970</v>
      </c>
      <c r="K15" s="232">
        <v>2682</v>
      </c>
      <c r="L15" s="231">
        <v>22837</v>
      </c>
      <c r="M15" s="232">
        <v>3701</v>
      </c>
      <c r="N15" s="231">
        <v>28766</v>
      </c>
      <c r="O15" s="232">
        <v>4656</v>
      </c>
      <c r="P15" s="233">
        <v>67573</v>
      </c>
      <c r="Q15" s="232">
        <v>11039</v>
      </c>
      <c r="R15" s="234">
        <f>Q15/H15</f>
        <v>78.85</v>
      </c>
      <c r="S15" s="235">
        <f>P15/Q15</f>
        <v>6.121297218950992</v>
      </c>
      <c r="T15" s="231">
        <v>223649</v>
      </c>
      <c r="U15" s="126">
        <f>IF(T15&lt;&gt;0,-(T15-P15)/T15,"")</f>
        <v>-0.6978613810032686</v>
      </c>
      <c r="V15" s="231">
        <v>6946434</v>
      </c>
      <c r="W15" s="232">
        <v>995235</v>
      </c>
      <c r="X15" s="119">
        <f>V15/W15</f>
        <v>6.979692233492592</v>
      </c>
    </row>
    <row r="16" spans="1:24" s="32" customFormat="1" ht="18">
      <c r="A16" s="66">
        <v>11</v>
      </c>
      <c r="B16" s="123"/>
      <c r="C16" s="136" t="s">
        <v>70</v>
      </c>
      <c r="D16" s="137">
        <v>38933</v>
      </c>
      <c r="E16" s="236" t="s">
        <v>9</v>
      </c>
      <c r="F16" s="237" t="s">
        <v>27</v>
      </c>
      <c r="G16" s="138">
        <v>103</v>
      </c>
      <c r="H16" s="138">
        <v>105</v>
      </c>
      <c r="I16" s="138">
        <v>4</v>
      </c>
      <c r="J16" s="238">
        <v>15480</v>
      </c>
      <c r="K16" s="239">
        <v>2630</v>
      </c>
      <c r="L16" s="238">
        <v>20791</v>
      </c>
      <c r="M16" s="239">
        <v>3367</v>
      </c>
      <c r="N16" s="238">
        <v>26264</v>
      </c>
      <c r="O16" s="239">
        <v>4263</v>
      </c>
      <c r="P16" s="240">
        <v>62535</v>
      </c>
      <c r="Q16" s="239">
        <v>10260</v>
      </c>
      <c r="R16" s="241">
        <f>Q16/H16</f>
        <v>97.71428571428571</v>
      </c>
      <c r="S16" s="242">
        <f>P16/Q16</f>
        <v>6.095029239766082</v>
      </c>
      <c r="T16" s="238">
        <v>155858</v>
      </c>
      <c r="U16" s="128">
        <f>IF(T16&lt;&gt;0,-(T16-P16)/T16,"")</f>
        <v>-0.598769392652286</v>
      </c>
      <c r="V16" s="238">
        <v>1030761</v>
      </c>
      <c r="W16" s="239">
        <v>143658</v>
      </c>
      <c r="X16" s="243">
        <f>+V16/W16</f>
        <v>7.175103370504949</v>
      </c>
    </row>
    <row r="17" spans="1:24" s="32" customFormat="1" ht="18">
      <c r="A17" s="66">
        <v>12</v>
      </c>
      <c r="B17" s="54"/>
      <c r="C17" s="98" t="s">
        <v>71</v>
      </c>
      <c r="D17" s="99">
        <v>38926</v>
      </c>
      <c r="E17" s="212" t="s">
        <v>9</v>
      </c>
      <c r="F17" s="205" t="s">
        <v>29</v>
      </c>
      <c r="G17" s="101">
        <v>84</v>
      </c>
      <c r="H17" s="101">
        <v>84</v>
      </c>
      <c r="I17" s="101">
        <v>5</v>
      </c>
      <c r="J17" s="206">
        <v>15288</v>
      </c>
      <c r="K17" s="207">
        <v>2886</v>
      </c>
      <c r="L17" s="206">
        <v>19620</v>
      </c>
      <c r="M17" s="207">
        <v>3362</v>
      </c>
      <c r="N17" s="206">
        <v>25871</v>
      </c>
      <c r="O17" s="207">
        <v>4488</v>
      </c>
      <c r="P17" s="208">
        <v>60779</v>
      </c>
      <c r="Q17" s="207">
        <v>10736</v>
      </c>
      <c r="R17" s="209">
        <f>Q17/H17</f>
        <v>127.80952380952381</v>
      </c>
      <c r="S17" s="210">
        <f>P17/Q17</f>
        <v>5.661233233979136</v>
      </c>
      <c r="T17" s="206">
        <v>126024</v>
      </c>
      <c r="U17" s="104">
        <f>IF(T17&lt;&gt;0,-(T17-P17)/T17,"")</f>
        <v>-0.5177188472037072</v>
      </c>
      <c r="V17" s="206">
        <v>1421986</v>
      </c>
      <c r="W17" s="207">
        <v>197418</v>
      </c>
      <c r="X17" s="110">
        <f>+V17/W17</f>
        <v>7.202919693239725</v>
      </c>
    </row>
    <row r="18" spans="1:24" s="32" customFormat="1" ht="18">
      <c r="A18" s="66">
        <v>13</v>
      </c>
      <c r="B18" s="54"/>
      <c r="C18" s="100" t="s">
        <v>65</v>
      </c>
      <c r="D18" s="105">
        <v>38723</v>
      </c>
      <c r="E18" s="205" t="s">
        <v>61</v>
      </c>
      <c r="F18" s="205" t="s">
        <v>118</v>
      </c>
      <c r="G18" s="106">
        <v>280</v>
      </c>
      <c r="H18" s="106">
        <v>1</v>
      </c>
      <c r="I18" s="106">
        <v>23</v>
      </c>
      <c r="J18" s="206">
        <v>12000</v>
      </c>
      <c r="K18" s="207">
        <v>3000</v>
      </c>
      <c r="L18" s="206">
        <v>14000</v>
      </c>
      <c r="M18" s="207">
        <v>3500</v>
      </c>
      <c r="N18" s="206">
        <v>19306</v>
      </c>
      <c r="O18" s="207">
        <v>4827</v>
      </c>
      <c r="P18" s="208">
        <f>SUM(J18+L18+N18)</f>
        <v>45306</v>
      </c>
      <c r="Q18" s="207">
        <f>SUM(K18+M18+O18)</f>
        <v>11327</v>
      </c>
      <c r="R18" s="209">
        <f>Q18/H18</f>
        <v>11327</v>
      </c>
      <c r="S18" s="210">
        <f>P18/Q18</f>
        <v>3.999823430740708</v>
      </c>
      <c r="T18" s="206">
        <v>14820</v>
      </c>
      <c r="U18" s="104">
        <f>IF(T18&lt;&gt;0,-(T18-P18)/T18,"")</f>
        <v>2.057085020242915</v>
      </c>
      <c r="V18" s="206">
        <v>12950655</v>
      </c>
      <c r="W18" s="207">
        <v>2067661</v>
      </c>
      <c r="X18" s="112">
        <f>V18/W18</f>
        <v>6.263432448549351</v>
      </c>
    </row>
    <row r="19" spans="1:24" s="32" customFormat="1" ht="18">
      <c r="A19" s="66">
        <v>14</v>
      </c>
      <c r="B19" s="54"/>
      <c r="C19" s="107" t="s">
        <v>119</v>
      </c>
      <c r="D19" s="99">
        <v>38947</v>
      </c>
      <c r="E19" s="219" t="s">
        <v>94</v>
      </c>
      <c r="F19" s="219" t="s">
        <v>95</v>
      </c>
      <c r="G19" s="108">
        <v>22</v>
      </c>
      <c r="H19" s="108">
        <v>22</v>
      </c>
      <c r="I19" s="108">
        <v>2</v>
      </c>
      <c r="J19" s="213">
        <v>5836</v>
      </c>
      <c r="K19" s="214">
        <v>686</v>
      </c>
      <c r="L19" s="213">
        <v>10413</v>
      </c>
      <c r="M19" s="214">
        <v>1144</v>
      </c>
      <c r="N19" s="213">
        <v>11611</v>
      </c>
      <c r="O19" s="214">
        <v>1262</v>
      </c>
      <c r="P19" s="215">
        <f>+J19+L19+N19</f>
        <v>27860</v>
      </c>
      <c r="Q19" s="216">
        <f>+K19+M19+O19</f>
        <v>3092</v>
      </c>
      <c r="R19" s="207">
        <f>+Q19/H19</f>
        <v>140.54545454545453</v>
      </c>
      <c r="S19" s="102">
        <f>+P19/Q19</f>
        <v>9.010349288486417</v>
      </c>
      <c r="T19" s="213">
        <v>40837</v>
      </c>
      <c r="U19" s="104">
        <f>IF(T19&lt;&gt;0,-(T19-P19)/T19,"")</f>
        <v>-0.31777554668560376</v>
      </c>
      <c r="V19" s="213">
        <v>98779</v>
      </c>
      <c r="W19" s="214">
        <v>11450</v>
      </c>
      <c r="X19" s="111">
        <f>V19/W19</f>
        <v>8.626986899563319</v>
      </c>
    </row>
    <row r="20" spans="1:24" s="32" customFormat="1" ht="18">
      <c r="A20" s="66">
        <v>15</v>
      </c>
      <c r="B20" s="54"/>
      <c r="C20" s="100" t="s">
        <v>77</v>
      </c>
      <c r="D20" s="105">
        <v>38940</v>
      </c>
      <c r="E20" s="205" t="s">
        <v>61</v>
      </c>
      <c r="F20" s="205" t="s">
        <v>34</v>
      </c>
      <c r="G20" s="106">
        <v>40</v>
      </c>
      <c r="H20" s="106">
        <v>38</v>
      </c>
      <c r="I20" s="106">
        <v>3</v>
      </c>
      <c r="J20" s="206">
        <v>5120.5</v>
      </c>
      <c r="K20" s="207">
        <v>700</v>
      </c>
      <c r="L20" s="206">
        <v>7810.5</v>
      </c>
      <c r="M20" s="207">
        <v>1009</v>
      </c>
      <c r="N20" s="206">
        <v>9682.5</v>
      </c>
      <c r="O20" s="207">
        <v>1223</v>
      </c>
      <c r="P20" s="208">
        <f>J20+L20+N20</f>
        <v>22613.5</v>
      </c>
      <c r="Q20" s="207">
        <f>K20+M20+O20</f>
        <v>2932</v>
      </c>
      <c r="R20" s="209">
        <f>Q20/H20</f>
        <v>77.15789473684211</v>
      </c>
      <c r="S20" s="210">
        <f>P20/Q20</f>
        <v>7.712653478854024</v>
      </c>
      <c r="T20" s="206">
        <v>44271</v>
      </c>
      <c r="U20" s="104">
        <f>IF(T20&lt;&gt;0,-(T20-P20)/T20,"")</f>
        <v>-0.4892028641774525</v>
      </c>
      <c r="V20" s="206">
        <v>215547.5</v>
      </c>
      <c r="W20" s="207">
        <v>28036</v>
      </c>
      <c r="X20" s="112">
        <f>V20/W20</f>
        <v>7.688240119845912</v>
      </c>
    </row>
    <row r="21" spans="1:24" s="32" customFormat="1" ht="18">
      <c r="A21" s="66">
        <v>16</v>
      </c>
      <c r="B21" s="54"/>
      <c r="C21" s="98" t="s">
        <v>73</v>
      </c>
      <c r="D21" s="99">
        <v>38933</v>
      </c>
      <c r="E21" s="212" t="s">
        <v>53</v>
      </c>
      <c r="F21" s="212" t="s">
        <v>54</v>
      </c>
      <c r="G21" s="101">
        <v>47</v>
      </c>
      <c r="H21" s="101">
        <v>31</v>
      </c>
      <c r="I21" s="101">
        <v>4</v>
      </c>
      <c r="J21" s="213">
        <v>3724</v>
      </c>
      <c r="K21" s="214">
        <v>673</v>
      </c>
      <c r="L21" s="213">
        <v>5048.5</v>
      </c>
      <c r="M21" s="214">
        <v>874</v>
      </c>
      <c r="N21" s="213">
        <v>7418</v>
      </c>
      <c r="O21" s="214">
        <v>1282</v>
      </c>
      <c r="P21" s="215">
        <f>J21+L21+N21</f>
        <v>16190.5</v>
      </c>
      <c r="Q21" s="216">
        <f>K21+M21+O21</f>
        <v>2829</v>
      </c>
      <c r="R21" s="217">
        <f>IF(P21&lt;&gt;0,Q21/H21,"")</f>
        <v>91.25806451612904</v>
      </c>
      <c r="S21" s="103">
        <f>IF(P21&lt;&gt;0,P21/Q21,"")</f>
        <v>5.723047013078826</v>
      </c>
      <c r="T21" s="213">
        <v>26085.5</v>
      </c>
      <c r="U21" s="104">
        <f>IF(T21&lt;&gt;0,-(T21-P21)/T21,"")</f>
        <v>-0.3793295125644515</v>
      </c>
      <c r="V21" s="220">
        <f>152478+98850+41976.55+16190.5</f>
        <v>309495.05</v>
      </c>
      <c r="W21" s="209">
        <f>19117+12766+5988+2829</f>
        <v>40700</v>
      </c>
      <c r="X21" s="111">
        <f>IF(V21&lt;&gt;0,V21/W21,"")</f>
        <v>7.604300982800982</v>
      </c>
    </row>
    <row r="22" spans="1:24" s="32" customFormat="1" ht="18">
      <c r="A22" s="66">
        <v>17</v>
      </c>
      <c r="B22" s="54"/>
      <c r="C22" s="124" t="s">
        <v>120</v>
      </c>
      <c r="D22" s="105">
        <v>38954</v>
      </c>
      <c r="E22" s="221" t="s">
        <v>42</v>
      </c>
      <c r="F22" s="221" t="s">
        <v>52</v>
      </c>
      <c r="G22" s="125">
        <v>14</v>
      </c>
      <c r="H22" s="125">
        <v>14</v>
      </c>
      <c r="I22" s="125">
        <v>1</v>
      </c>
      <c r="J22" s="206">
        <v>3897.5</v>
      </c>
      <c r="K22" s="207">
        <v>390</v>
      </c>
      <c r="L22" s="206">
        <v>5996</v>
      </c>
      <c r="M22" s="207">
        <v>546</v>
      </c>
      <c r="N22" s="206">
        <v>5254</v>
      </c>
      <c r="O22" s="207">
        <v>491</v>
      </c>
      <c r="P22" s="208">
        <f>SUM(J22+L22+N22)</f>
        <v>15147.5</v>
      </c>
      <c r="Q22" s="207">
        <f>SUM(K22+M22+O22)</f>
        <v>1427</v>
      </c>
      <c r="R22" s="207">
        <f>+Q22/H22</f>
        <v>101.92857142857143</v>
      </c>
      <c r="S22" s="102">
        <f>+P22/Q22</f>
        <v>10.614926419060968</v>
      </c>
      <c r="T22" s="206"/>
      <c r="U22" s="104">
        <f>IF(T22&lt;&gt;0,-(T22-P22)/T22,"")</f>
      </c>
      <c r="V22" s="206">
        <v>15147.5</v>
      </c>
      <c r="W22" s="207">
        <v>1427</v>
      </c>
      <c r="X22" s="112">
        <f>V22/W22</f>
        <v>10.614926419060968</v>
      </c>
    </row>
    <row r="23" spans="1:24" s="32" customFormat="1" ht="18">
      <c r="A23" s="66">
        <v>18</v>
      </c>
      <c r="B23" s="54"/>
      <c r="C23" s="100" t="s">
        <v>45</v>
      </c>
      <c r="D23" s="105">
        <v>38821</v>
      </c>
      <c r="E23" s="205" t="s">
        <v>61</v>
      </c>
      <c r="F23" s="205" t="s">
        <v>26</v>
      </c>
      <c r="G23" s="106">
        <v>118</v>
      </c>
      <c r="H23" s="106">
        <v>8</v>
      </c>
      <c r="I23" s="106">
        <v>20</v>
      </c>
      <c r="J23" s="206">
        <v>2484</v>
      </c>
      <c r="K23" s="207">
        <v>615</v>
      </c>
      <c r="L23" s="206">
        <v>3868</v>
      </c>
      <c r="M23" s="207">
        <v>954</v>
      </c>
      <c r="N23" s="206">
        <v>6516</v>
      </c>
      <c r="O23" s="207">
        <v>1609</v>
      </c>
      <c r="P23" s="208">
        <f>SUM(J23+L23+N23)</f>
        <v>12868</v>
      </c>
      <c r="Q23" s="207">
        <f>SUM(K23+M23+O23)</f>
        <v>3178</v>
      </c>
      <c r="R23" s="209">
        <f>Q23/H23</f>
        <v>397.25</v>
      </c>
      <c r="S23" s="210">
        <f>P23/Q23</f>
        <v>4.049087476400252</v>
      </c>
      <c r="T23" s="206">
        <v>4366.5</v>
      </c>
      <c r="U23" s="104">
        <f>IF(T23&lt;&gt;0,-(T23-P23)/T23,"")</f>
        <v>1.9469827092637124</v>
      </c>
      <c r="V23" s="206">
        <v>6190699.5</v>
      </c>
      <c r="W23" s="207">
        <v>942036</v>
      </c>
      <c r="X23" s="112">
        <f>V23/W23</f>
        <v>6.571616689808033</v>
      </c>
    </row>
    <row r="24" spans="1:24" s="32" customFormat="1" ht="18">
      <c r="A24" s="66">
        <v>19</v>
      </c>
      <c r="B24" s="54"/>
      <c r="C24" s="98" t="s">
        <v>60</v>
      </c>
      <c r="D24" s="99">
        <v>38919</v>
      </c>
      <c r="E24" s="211" t="s">
        <v>7</v>
      </c>
      <c r="F24" s="212" t="s">
        <v>8</v>
      </c>
      <c r="G24" s="101">
        <v>149</v>
      </c>
      <c r="H24" s="101">
        <v>38</v>
      </c>
      <c r="I24" s="101">
        <v>6</v>
      </c>
      <c r="J24" s="213">
        <v>3100</v>
      </c>
      <c r="K24" s="214">
        <v>619</v>
      </c>
      <c r="L24" s="213">
        <v>5345</v>
      </c>
      <c r="M24" s="214">
        <v>689</v>
      </c>
      <c r="N24" s="213">
        <v>4368</v>
      </c>
      <c r="O24" s="214">
        <v>913</v>
      </c>
      <c r="P24" s="215">
        <f>+J24+L24+N24</f>
        <v>12813</v>
      </c>
      <c r="Q24" s="216">
        <f>+K24+M24+O24</f>
        <v>2221</v>
      </c>
      <c r="R24" s="217">
        <f>IF(P24&lt;&gt;0,Q24/H24,"")</f>
        <v>58.44736842105263</v>
      </c>
      <c r="S24" s="103">
        <f>IF(P24&lt;&gt;0,P24/Q24,"")</f>
        <v>5.769022962629446</v>
      </c>
      <c r="T24" s="213">
        <v>19969</v>
      </c>
      <c r="U24" s="104">
        <f>IF(T24&lt;&gt;0,-(T24-P24)/T24,"")</f>
        <v>-0.3583554509489709</v>
      </c>
      <c r="V24" s="213">
        <v>1780407.5</v>
      </c>
      <c r="W24" s="214">
        <v>240083</v>
      </c>
      <c r="X24" s="111">
        <f>V24/W24</f>
        <v>7.415799952516421</v>
      </c>
    </row>
    <row r="25" spans="1:24" s="32" customFormat="1" ht="18.75" thickBot="1">
      <c r="A25" s="66">
        <v>20</v>
      </c>
      <c r="B25" s="55"/>
      <c r="C25" s="245" t="s">
        <v>56</v>
      </c>
      <c r="D25" s="114">
        <v>38709</v>
      </c>
      <c r="E25" s="246" t="s">
        <v>43</v>
      </c>
      <c r="F25" s="246" t="s">
        <v>57</v>
      </c>
      <c r="G25" s="247">
        <v>233</v>
      </c>
      <c r="H25" s="247">
        <v>3</v>
      </c>
      <c r="I25" s="247">
        <v>33</v>
      </c>
      <c r="J25" s="248">
        <v>3350</v>
      </c>
      <c r="K25" s="249">
        <v>716.6666666666666</v>
      </c>
      <c r="L25" s="248">
        <v>3390</v>
      </c>
      <c r="M25" s="249">
        <v>730</v>
      </c>
      <c r="N25" s="248">
        <v>3390</v>
      </c>
      <c r="O25" s="249">
        <v>730</v>
      </c>
      <c r="P25" s="250">
        <f>+J25+L25+N25</f>
        <v>10130</v>
      </c>
      <c r="Q25" s="251">
        <f>+K25+M25+O25</f>
        <v>2176.6666666666665</v>
      </c>
      <c r="R25" s="232">
        <f>+Q25/H25</f>
        <v>725.5555555555555</v>
      </c>
      <c r="S25" s="252">
        <f>+P25/Q25</f>
        <v>4.653905053598775</v>
      </c>
      <c r="T25" s="248">
        <v>8400</v>
      </c>
      <c r="U25" s="126">
        <f>IF(T25&lt;&gt;0,-(T25-P25)/T25,"")</f>
        <v>0.20595238095238094</v>
      </c>
      <c r="V25" s="248">
        <v>17144409.52</v>
      </c>
      <c r="W25" s="249">
        <v>2608726.6666666665</v>
      </c>
      <c r="X25" s="127">
        <f>V25/W25</f>
        <v>6.571945516203308</v>
      </c>
    </row>
    <row r="26" spans="1:24" s="8" customFormat="1" ht="8.25" customHeight="1" thickBot="1">
      <c r="A26" s="121"/>
      <c r="B26" s="122"/>
      <c r="C26" s="36"/>
      <c r="D26" s="37"/>
      <c r="E26" s="37"/>
      <c r="F26" s="38"/>
      <c r="G26" s="39"/>
      <c r="H26" s="39"/>
      <c r="I26" s="39"/>
      <c r="J26" s="40"/>
      <c r="K26" s="41"/>
      <c r="L26" s="40"/>
      <c r="M26" s="41"/>
      <c r="N26" s="40"/>
      <c r="O26" s="41"/>
      <c r="P26" s="42"/>
      <c r="Q26" s="43"/>
      <c r="R26" s="44"/>
      <c r="S26" s="45"/>
      <c r="T26" s="40"/>
      <c r="U26" s="46"/>
      <c r="V26" s="40"/>
      <c r="W26" s="46"/>
      <c r="X26" s="67"/>
    </row>
    <row r="27" spans="1:24" s="14" customFormat="1" ht="15" thickBot="1">
      <c r="A27" s="18"/>
      <c r="B27" s="203" t="s">
        <v>21</v>
      </c>
      <c r="C27" s="204"/>
      <c r="D27" s="204"/>
      <c r="E27" s="204"/>
      <c r="F27" s="204"/>
      <c r="G27" s="20">
        <f>SUM(G6:G26)</f>
        <v>1857</v>
      </c>
      <c r="H27" s="20">
        <f>SUM(H6:H26)</f>
        <v>1019</v>
      </c>
      <c r="I27" s="19"/>
      <c r="J27" s="21"/>
      <c r="K27" s="22"/>
      <c r="L27" s="21"/>
      <c r="M27" s="22"/>
      <c r="N27" s="21"/>
      <c r="O27" s="22"/>
      <c r="P27" s="21">
        <f>SUM(P6:P26)</f>
        <v>1622921.5</v>
      </c>
      <c r="Q27" s="22">
        <f>SUM(Q6:Q26)</f>
        <v>225419.66666666666</v>
      </c>
      <c r="R27" s="23">
        <f>P27/H27</f>
        <v>1592.660942100098</v>
      </c>
      <c r="S27" s="24">
        <f>P27/Q27</f>
        <v>7.199555939366427</v>
      </c>
      <c r="T27" s="21"/>
      <c r="U27" s="25"/>
      <c r="V27" s="34"/>
      <c r="W27" s="26"/>
      <c r="X27" s="27"/>
    </row>
    <row r="28" spans="1:24" ht="18">
      <c r="A28" s="87"/>
      <c r="B28" s="88"/>
      <c r="C28" s="89"/>
      <c r="D28" s="89"/>
      <c r="E28" s="89"/>
      <c r="F28" s="90"/>
      <c r="G28" s="91"/>
      <c r="H28" s="91"/>
      <c r="I28" s="91"/>
      <c r="J28" s="89"/>
      <c r="K28" s="89"/>
      <c r="L28" s="89"/>
      <c r="M28" s="89"/>
      <c r="N28" s="89"/>
      <c r="O28" s="89"/>
      <c r="P28" s="92"/>
      <c r="Q28" s="89"/>
      <c r="R28" s="89"/>
      <c r="S28" s="89"/>
      <c r="T28" s="93"/>
      <c r="U28" s="89"/>
      <c r="V28" s="93"/>
      <c r="W28" s="89"/>
      <c r="X28" s="89"/>
    </row>
  </sheetData>
  <mergeCells count="17">
    <mergeCell ref="B27:F27"/>
    <mergeCell ref="L4:M4"/>
    <mergeCell ref="N4:O4"/>
    <mergeCell ref="P4:S4"/>
    <mergeCell ref="G4:G5"/>
    <mergeCell ref="H4:H5"/>
    <mergeCell ref="I4:I5"/>
    <mergeCell ref="A1:X1"/>
    <mergeCell ref="A2:X2"/>
    <mergeCell ref="J4:K4"/>
    <mergeCell ref="C4:C5"/>
    <mergeCell ref="D4:D5"/>
    <mergeCell ref="E4:E5"/>
    <mergeCell ref="F4:F5"/>
    <mergeCell ref="D3:X3"/>
    <mergeCell ref="V4:X4"/>
    <mergeCell ref="T4:U4"/>
  </mergeCells>
  <printOptions/>
  <pageMargins left="1.39" right="0.46" top="0.82" bottom="0.39" header="0.5" footer="0.32"/>
  <pageSetup horizontalDpi="300" verticalDpi="300" orientation="landscape" paperSize="9" scale="90" r:id="rId2"/>
  <ignoredErrors>
    <ignoredError sqref="X21 P13:V13" formula="1"/>
    <ignoredError sqref="D11"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cp:lastModifiedBy>
  <cp:lastPrinted>2006-08-14T16:52:48Z</cp:lastPrinted>
  <dcterms:created xsi:type="dcterms:W3CDTF">2006-03-15T09:07:04Z</dcterms:created>
  <dcterms:modified xsi:type="dcterms:W3CDTF">2006-08-28T16:34:23Z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