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32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<sst xmlns="http://schemas.openxmlformats.org/spreadsheetml/2006/main" count="39" uniqueCount="29">
  <si>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HAFTALIK HASILAT ve SEYİRCİ RAPORU</t>
  </si>
  <si>
    <t>HOODWINKED</t>
  </si>
  <si>
    <r>
      <t xml:space="preserve">HAZIRLAYAN: </t>
    </r>
    <r>
      <rPr>
        <b/>
        <sz val="12"/>
        <rFont val="Arial"/>
        <family val="2"/>
      </rPr>
      <t>Tolga AKINCI</t>
    </r>
  </si>
  <si>
    <t>Filmin Adı</t>
  </si>
  <si>
    <t>Vizyon
Tarihi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</si>
  <si>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</si>
  <si>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</si>
  <si>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</si>
  <si>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</si>
  <si>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</si>
  <si>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</si>
  <si>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</si>
  <si>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</si>
  <si>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</si>
  <si>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</si>
  <si>
    <t>Dağıtım</t>
  </si>
  <si>
    <t>Şirket</t>
  </si>
  <si>
    <t>MEDYAVİZYON</t>
  </si>
  <si>
    <t>WEINSTEIN CO.</t>
  </si>
  <si>
    <t>DOMINO</t>
  </si>
  <si>
    <t>SUMMIT</t>
  </si>
  <si>
    <t>WOLF CREEK</t>
  </si>
  <si>
    <t>LADIES IN LAVENDER</t>
  </si>
  <si>
    <t>LAKESHORE</t>
  </si>
  <si>
    <r>
      <t>HAFTA:</t>
    </r>
    <r>
      <rPr>
        <b/>
        <sz val="12"/>
        <rFont val="Arial"/>
        <family val="2"/>
      </rPr>
      <t xml:space="preserve"> 32</t>
    </r>
  </si>
  <si>
    <t>04 - 10 AĞUSTOS 2006</t>
  </si>
  <si>
    <t>FEARLESS</t>
  </si>
  <si>
    <t>FOCUS</t>
  </si>
  <si>
    <t>CRY_WOLF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</si>
</sst>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179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76" fontId="0" fillId="0" borderId="21" xfId="15" applyNumberFormat="1" applyFont="1" applyFill="1" applyBorder="1" applyAlignment="1" applyProtection="1">
      <alignment vertical="center"/>
      <protection/>
    </xf>
    <xf numFmtId="176" fontId="0" fillId="0" borderId="21" xfId="19" applyNumberFormat="1" applyFont="1" applyBorder="1" applyAlignment="1" applyProtection="1">
      <alignment horizontal="right" vertical="center"/>
      <protection/>
    </xf>
    <xf numFmtId="177" fontId="0" fillId="0" borderId="22" xfId="19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2" fontId="0" fillId="0" borderId="23" xfId="0" applyNumberFormat="1" applyFont="1" applyFill="1" applyBorder="1" applyAlignment="1">
      <alignment horizontal="right" vertical="center"/>
    </xf>
    <xf numFmtId="172" fontId="13" fillId="0" borderId="23" xfId="0" applyNumberFormat="1" applyFont="1" applyFill="1" applyBorder="1" applyAlignment="1">
      <alignment horizontal="right" vertical="center"/>
    </xf>
    <xf numFmtId="172" fontId="0" fillId="0" borderId="24" xfId="0" applyNumberFormat="1" applyFont="1" applyBorder="1" applyAlignment="1">
      <alignment horizontal="right" vertical="center"/>
    </xf>
    <xf numFmtId="49" fontId="6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 locked="0"/>
    </xf>
    <xf numFmtId="179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17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43" fontId="0" fillId="0" borderId="0" xfId="0" applyNumberFormat="1" applyFont="1" applyAlignment="1">
      <alignment/>
    </xf>
    <xf numFmtId="176" fontId="0" fillId="0" borderId="23" xfId="15" applyNumberFormat="1" applyFont="1" applyFill="1" applyBorder="1" applyAlignment="1" applyProtection="1">
      <alignment vertical="center"/>
      <protection/>
    </xf>
    <xf numFmtId="176" fontId="0" fillId="0" borderId="23" xfId="19" applyNumberFormat="1" applyFont="1" applyBorder="1" applyAlignment="1" applyProtection="1">
      <alignment horizontal="right" vertical="center"/>
      <protection/>
    </xf>
    <xf numFmtId="174" fontId="0" fillId="3" borderId="32" xfId="15" applyNumberFormat="1" applyFont="1" applyFill="1" applyBorder="1" applyAlignment="1" applyProtection="1">
      <alignment vertical="center"/>
      <protection/>
    </xf>
    <xf numFmtId="176" fontId="0" fillId="0" borderId="24" xfId="15" applyNumberFormat="1" applyFont="1" applyFill="1" applyBorder="1" applyAlignment="1" applyProtection="1">
      <alignment vertical="center"/>
      <protection/>
    </xf>
    <xf numFmtId="176" fontId="0" fillId="0" borderId="24" xfId="19" applyNumberFormat="1" applyFont="1" applyBorder="1" applyAlignment="1" applyProtection="1">
      <alignment horizontal="right"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7" fontId="0" fillId="0" borderId="34" xfId="19" applyNumberFormat="1" applyFont="1" applyBorder="1" applyAlignment="1" applyProtection="1">
      <alignment vertical="center"/>
      <protection/>
    </xf>
    <xf numFmtId="174" fontId="0" fillId="0" borderId="35" xfId="15" applyNumberFormat="1" applyFont="1" applyFill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4" fontId="0" fillId="0" borderId="32" xfId="15" applyNumberFormat="1" applyFont="1" applyFill="1" applyBorder="1" applyAlignment="1" applyProtection="1">
      <alignment vertical="center"/>
      <protection/>
    </xf>
    <xf numFmtId="177" fontId="0" fillId="0" borderId="37" xfId="19" applyNumberFormat="1" applyFont="1" applyBorder="1" applyAlignment="1" applyProtection="1">
      <alignment vertical="center"/>
      <protection/>
    </xf>
    <xf numFmtId="177" fontId="0" fillId="0" borderId="38" xfId="19" applyNumberFormat="1" applyFont="1" applyBorder="1" applyAlignment="1" applyProtection="1">
      <alignment vertical="center"/>
      <protection/>
    </xf>
    <xf numFmtId="177" fontId="0" fillId="0" borderId="39" xfId="19" applyNumberFormat="1" applyFont="1" applyBorder="1" applyAlignment="1" applyProtection="1">
      <alignment vertical="center"/>
      <protection/>
    </xf>
    <xf numFmtId="174" fontId="0" fillId="3" borderId="36" xfId="15" applyNumberFormat="1" applyFont="1" applyFill="1" applyBorder="1" applyAlignment="1" applyProtection="1">
      <alignment vertical="center"/>
      <protection/>
    </xf>
    <xf numFmtId="174" fontId="0" fillId="3" borderId="35" xfId="15" applyNumberFormat="1" applyFont="1" applyFill="1" applyBorder="1" applyAlignment="1" applyProtection="1">
      <alignment vertical="center"/>
      <protection/>
    </xf>
    <xf numFmtId="172" fontId="0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4" fillId="0" borderId="27" xfId="0" applyFont="1" applyFill="1" applyBorder="1" applyAlignment="1" applyProtection="1">
      <alignment vertical="center"/>
      <protection locked="0"/>
    </xf>
    <xf numFmtId="179" fontId="14" fillId="0" borderId="27" xfId="0" applyNumberFormat="1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174" fontId="14" fillId="3" borderId="35" xfId="15" applyNumberFormat="1" applyFont="1" applyFill="1" applyBorder="1" applyAlignment="1" applyProtection="1">
      <alignment vertical="center"/>
      <protection/>
    </xf>
    <xf numFmtId="176" fontId="14" fillId="0" borderId="23" xfId="15" applyNumberFormat="1" applyFont="1" applyFill="1" applyBorder="1" applyAlignment="1" applyProtection="1">
      <alignment vertical="center"/>
      <protection/>
    </xf>
    <xf numFmtId="176" fontId="14" fillId="0" borderId="23" xfId="19" applyNumberFormat="1" applyFont="1" applyBorder="1" applyAlignment="1" applyProtection="1">
      <alignment horizontal="right" vertical="center"/>
      <protection/>
    </xf>
    <xf numFmtId="177" fontId="14" fillId="0" borderId="33" xfId="19" applyNumberFormat="1" applyFont="1" applyBorder="1" applyAlignment="1" applyProtection="1">
      <alignment vertical="center"/>
      <protection/>
    </xf>
    <xf numFmtId="174" fontId="14" fillId="0" borderId="35" xfId="15" applyNumberFormat="1" applyFont="1" applyFill="1" applyBorder="1" applyAlignment="1" applyProtection="1">
      <alignment vertical="center"/>
      <protection/>
    </xf>
    <xf numFmtId="177" fontId="14" fillId="0" borderId="37" xfId="19" applyNumberFormat="1" applyFont="1" applyBorder="1" applyAlignment="1" applyProtection="1">
      <alignment vertical="center"/>
      <protection/>
    </xf>
    <xf numFmtId="172" fontId="14" fillId="0" borderId="23" xfId="0" applyNumberFormat="1" applyFont="1" applyBorder="1" applyAlignment="1">
      <alignment horizontal="right" vertical="center"/>
    </xf>
    <xf numFmtId="43" fontId="9" fillId="2" borderId="40" xfId="15" applyFont="1" applyFill="1" applyBorder="1" applyAlignment="1" applyProtection="1">
      <alignment horizontal="left" vertical="center"/>
      <protection/>
    </xf>
    <xf numFmtId="43" fontId="9" fillId="2" borderId="41" xfId="15" applyFont="1" applyFill="1" applyBorder="1" applyAlignment="1" applyProtection="1">
      <alignment horizontal="left" vertical="center"/>
      <protection/>
    </xf>
    <xf numFmtId="0" fontId="9" fillId="2" borderId="42" xfId="0" applyFont="1" applyFill="1" applyBorder="1" applyAlignment="1" applyProtection="1">
      <alignment horizontal="center" vertical="center" wrapText="1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0" fontId="9" fillId="2" borderId="44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45" xfId="0" applyFont="1" applyFill="1" applyBorder="1" applyAlignment="1" applyProtection="1">
      <alignment horizontal="center" vertical="center"/>
      <protection/>
    </xf>
    <xf numFmtId="0" fontId="9" fillId="2" borderId="40" xfId="0" applyFont="1" applyFill="1" applyBorder="1" applyAlignment="1" applyProtection="1">
      <alignment horizontal="center" vertical="center"/>
      <protection/>
    </xf>
    <xf numFmtId="0" fontId="11" fillId="2" borderId="42" xfId="0" applyFont="1" applyFill="1" applyBorder="1" applyAlignment="1" applyProtection="1">
      <alignment horizontal="center" vertical="center" wrapText="1"/>
      <protection/>
    </xf>
    <xf numFmtId="0" fontId="11" fillId="2" borderId="4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142875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95" zoomScaleNormal="95" workbookViewId="0" topLeftCell="A1">
      <selection activeCell="F11" sqref="F11"/>
    </sheetView>
  </sheetViews>
  <sheetFormatPr defaultColWidth="9.140625" defaultRowHeight="12.75"/>
  <cols>
    <col min="1" max="1" width="4.421875" style="88" bestFit="1" customWidth="1"/>
    <col min="2" max="2" width="0.85546875" style="0" customWidth="1"/>
    <col min="3" max="3" width="25.140625" style="6" customWidth="1"/>
    <col min="4" max="4" width="9.8515625" style="6" customWidth="1"/>
    <col min="5" max="5" width="18.7109375" style="6" customWidth="1"/>
    <col min="6" max="6" width="19.421875" style="6" bestFit="1" customWidth="1"/>
    <col min="7" max="7" width="6.140625" style="6" customWidth="1"/>
    <col min="8" max="8" width="5.8515625" style="6" bestFit="1" customWidth="1"/>
    <col min="9" max="9" width="6.57421875" style="6" customWidth="1"/>
    <col min="10" max="10" width="14.8515625" style="6" customWidth="1"/>
    <col min="11" max="11" width="9.57421875" style="6" customWidth="1"/>
    <col min="12" max="12" width="7.8515625" style="6" bestFit="1" customWidth="1"/>
    <col min="13" max="13" width="7.00390625" style="6" customWidth="1"/>
    <col min="14" max="14" width="14.8515625" style="0" customWidth="1"/>
    <col min="15" max="15" width="9.57421875" style="0" customWidth="1"/>
    <col min="16" max="16" width="7.00390625" style="0" customWidth="1"/>
  </cols>
  <sheetData>
    <row r="1" spans="1:3" s="6" customFormat="1" ht="6" customHeight="1" thickBot="1">
      <c r="A1" s="83"/>
      <c r="B1" s="1"/>
      <c r="C1" s="1"/>
    </row>
    <row r="2" spans="1:16" s="6" customFormat="1" ht="23.25">
      <c r="A2" s="83"/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</row>
    <row r="3" spans="1:16" s="3" customFormat="1" ht="15.75">
      <c r="A3" s="84"/>
      <c r="B3" s="16"/>
      <c r="C3" s="17"/>
      <c r="D3" s="14"/>
      <c r="E3" s="14"/>
      <c r="F3" s="14"/>
      <c r="G3" s="14"/>
      <c r="H3" s="14"/>
      <c r="I3" s="14"/>
      <c r="J3" s="14" t="s">
        <v>2</v>
      </c>
      <c r="K3" s="14"/>
      <c r="L3" s="14"/>
      <c r="M3" s="14"/>
      <c r="N3" s="14"/>
      <c r="O3" s="14"/>
      <c r="P3" s="13"/>
    </row>
    <row r="4" spans="1:16" s="3" customFormat="1" ht="15.75">
      <c r="A4" s="84"/>
      <c r="B4" s="16"/>
      <c r="C4" s="15"/>
      <c r="D4" s="14"/>
      <c r="E4" s="14"/>
      <c r="F4" s="14"/>
      <c r="G4" s="14"/>
      <c r="H4" s="14"/>
      <c r="I4" s="14"/>
      <c r="J4" s="14" t="s">
        <v>24</v>
      </c>
      <c r="K4" s="14"/>
      <c r="L4" s="14"/>
      <c r="M4" s="14"/>
      <c r="N4" s="14"/>
      <c r="O4" s="14"/>
      <c r="P4" s="13"/>
    </row>
    <row r="5" spans="1:16" s="3" customFormat="1" ht="15">
      <c r="A5" s="84"/>
      <c r="B5" s="16"/>
      <c r="C5" s="15"/>
      <c r="D5" s="14"/>
      <c r="E5" s="14"/>
      <c r="F5" s="14"/>
      <c r="G5" s="14"/>
      <c r="H5" s="14"/>
      <c r="I5" s="14"/>
      <c r="J5" s="14" t="s">
        <v>25</v>
      </c>
      <c r="K5" s="14"/>
      <c r="L5" s="14"/>
      <c r="M5" s="14"/>
      <c r="N5" s="14"/>
      <c r="O5" s="14"/>
      <c r="P5" s="13"/>
    </row>
    <row r="6" spans="1:16" s="6" customFormat="1" ht="14.25">
      <c r="A6" s="83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</row>
    <row r="7" spans="1:16" s="6" customFormat="1" ht="18.75" thickBot="1">
      <c r="A7" s="83"/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3" s="6" customFormat="1" ht="6" customHeight="1" thickBot="1">
      <c r="A8" s="83"/>
      <c r="B8" s="1"/>
      <c r="C8" s="1"/>
    </row>
    <row r="9" spans="1:16" s="3" customFormat="1" ht="18" customHeight="1">
      <c r="A9" s="85"/>
      <c r="B9" s="32"/>
      <c r="C9" s="101" t="s">
        <v>3</v>
      </c>
      <c r="D9" s="103" t="s">
        <v>4</v>
      </c>
      <c r="E9" s="103" t="s">
        <v>15</v>
      </c>
      <c r="F9" s="103" t="s">
        <v>16</v>
      </c>
      <c r="G9" s="110" t="s">
        <v>5</v>
      </c>
      <c r="H9" s="110" t="s">
        <v>6</v>
      </c>
      <c r="I9" s="110" t="s">
        <v>7</v>
      </c>
      <c r="J9" s="108" t="s">
        <v>13</v>
      </c>
      <c r="K9" s="106"/>
      <c r="L9" s="106"/>
      <c r="M9" s="109"/>
      <c r="N9" s="106" t="s">
        <v>8</v>
      </c>
      <c r="O9" s="106"/>
      <c r="P9" s="107"/>
    </row>
    <row r="10" spans="1:16" s="3" customFormat="1" ht="30" customHeight="1" thickBot="1">
      <c r="A10" s="86"/>
      <c r="B10" s="33"/>
      <c r="C10" s="102"/>
      <c r="D10" s="104"/>
      <c r="E10" s="105"/>
      <c r="F10" s="105"/>
      <c r="G10" s="111"/>
      <c r="H10" s="111"/>
      <c r="I10" s="111"/>
      <c r="J10" s="34" t="s">
        <v>9</v>
      </c>
      <c r="K10" s="35" t="s">
        <v>10</v>
      </c>
      <c r="L10" s="36" t="s">
        <v>11</v>
      </c>
      <c r="M10" s="37" t="s">
        <v>12</v>
      </c>
      <c r="N10" s="34" t="s">
        <v>9</v>
      </c>
      <c r="O10" s="35" t="s">
        <v>10</v>
      </c>
      <c r="P10" s="38" t="s">
        <v>12</v>
      </c>
    </row>
    <row r="11" spans="1:16" s="48" customFormat="1" ht="22.5" customHeight="1">
      <c r="A11" s="4">
        <v>1</v>
      </c>
      <c r="B11" s="39"/>
      <c r="C11" s="40" t="s">
        <v>26</v>
      </c>
      <c r="D11" s="41">
        <v>38933</v>
      </c>
      <c r="E11" s="42" t="s">
        <v>17</v>
      </c>
      <c r="F11" s="42" t="s">
        <v>27</v>
      </c>
      <c r="G11" s="43">
        <v>47</v>
      </c>
      <c r="H11" s="44">
        <v>48</v>
      </c>
      <c r="I11" s="44">
        <v>1</v>
      </c>
      <c r="J11" s="80">
        <v>152748</v>
      </c>
      <c r="K11" s="45">
        <v>19117</v>
      </c>
      <c r="L11" s="46">
        <f>IF(J11&lt;&gt;0,K11/H11,"")</f>
        <v>398.2708333333333</v>
      </c>
      <c r="M11" s="47">
        <f>IF(J11&lt;&gt;0,J11/K11,"")</f>
        <v>7.990165820997018</v>
      </c>
      <c r="N11" s="75">
        <v>152748</v>
      </c>
      <c r="O11" s="82">
        <v>19117</v>
      </c>
      <c r="P11" s="78">
        <f>IF(N11&lt;&gt;0,N11/O11,"")</f>
        <v>7.990165820997018</v>
      </c>
    </row>
    <row r="12" spans="1:16" s="5" customFormat="1" ht="22.5" customHeight="1">
      <c r="A12" s="4">
        <v>2</v>
      </c>
      <c r="B12" s="52"/>
      <c r="C12" s="60" t="s">
        <v>19</v>
      </c>
      <c r="D12" s="61">
        <v>38891</v>
      </c>
      <c r="E12" s="62" t="s">
        <v>17</v>
      </c>
      <c r="F12" s="62" t="s">
        <v>20</v>
      </c>
      <c r="G12" s="53">
        <v>55</v>
      </c>
      <c r="H12" s="54">
        <v>4</v>
      </c>
      <c r="I12" s="54">
        <v>7</v>
      </c>
      <c r="J12" s="81">
        <v>1704</v>
      </c>
      <c r="K12" s="67">
        <v>266</v>
      </c>
      <c r="L12" s="68">
        <f>IF(J12&lt;&gt;0,K12/H12,"")</f>
        <v>66.5</v>
      </c>
      <c r="M12" s="72">
        <f>IF(J12&lt;&gt;0,J12/K12,"")</f>
        <v>6.406015037593985</v>
      </c>
      <c r="N12" s="74">
        <f>67295+44281+11549+4526+2634.5+2574.5+1704</f>
        <v>134564</v>
      </c>
      <c r="O12" s="49">
        <f>8542+6209+1796+898+481+469+266</f>
        <v>18661</v>
      </c>
      <c r="P12" s="77">
        <f>IF(N12&lt;&gt;0,N12/O12,"")</f>
        <v>7.210974760195059</v>
      </c>
    </row>
    <row r="13" spans="1:16" s="5" customFormat="1" ht="22.5" customHeight="1">
      <c r="A13" s="4">
        <v>3</v>
      </c>
      <c r="B13" s="22"/>
      <c r="C13" s="60" t="s">
        <v>1</v>
      </c>
      <c r="D13" s="61">
        <v>38800</v>
      </c>
      <c r="E13" s="62" t="s">
        <v>17</v>
      </c>
      <c r="F13" s="62" t="s">
        <v>18</v>
      </c>
      <c r="G13" s="53">
        <v>58</v>
      </c>
      <c r="H13" s="54">
        <v>4</v>
      </c>
      <c r="I13" s="54">
        <v>20</v>
      </c>
      <c r="J13" s="81">
        <v>1460.5</v>
      </c>
      <c r="K13" s="67">
        <v>273</v>
      </c>
      <c r="L13" s="68">
        <f>IF(J13&lt;&gt;0,K13/H13,"")</f>
        <v>68.25</v>
      </c>
      <c r="M13" s="72">
        <f>IF(J13&lt;&gt;0,J13/K13,"")</f>
        <v>5.3498168498168495</v>
      </c>
      <c r="N13" s="74">
        <f>350945.5+222517.5+139156.5+40897.5+38142.5+25481.5+16036.5+2540+5715.5+4760+5176+3952+1523+1314+3068+3142.5+1229.5+841.5+1265+1460.5</f>
        <v>869165</v>
      </c>
      <c r="O13" s="49">
        <f>46256+31606+20219+8293+8608+6050+3760+524+1828+885+1287+758+233+204+640+566+226+133+179+273</f>
        <v>132528</v>
      </c>
      <c r="P13" s="77">
        <f>IF(N13&lt;&gt;0,N13/O13,"")</f>
        <v>6.5583499335989375</v>
      </c>
    </row>
    <row r="14" spans="1:16" s="5" customFormat="1" ht="22.5" customHeight="1">
      <c r="A14" s="4">
        <v>4</v>
      </c>
      <c r="B14" s="22"/>
      <c r="C14" s="60" t="s">
        <v>28</v>
      </c>
      <c r="D14" s="61">
        <v>38793</v>
      </c>
      <c r="E14" s="62" t="s">
        <v>17</v>
      </c>
      <c r="F14" s="62" t="s">
        <v>27</v>
      </c>
      <c r="G14" s="53">
        <v>71</v>
      </c>
      <c r="H14" s="54">
        <v>1</v>
      </c>
      <c r="I14" s="54">
        <v>17</v>
      </c>
      <c r="J14" s="81">
        <v>747</v>
      </c>
      <c r="K14" s="67">
        <v>150</v>
      </c>
      <c r="L14" s="68">
        <f>IF(J14&lt;&gt;0,K14/H14,"")</f>
        <v>150</v>
      </c>
      <c r="M14" s="72">
        <f>IF(J14&lt;&gt;0,J14/K14,"")</f>
        <v>4.98</v>
      </c>
      <c r="N14" s="74">
        <f>139188.5+65126.5+15320+6439+3617+3772+4116+209.5+299+80+130+145+1032+392+477+494+747</f>
        <v>241584.5</v>
      </c>
      <c r="O14" s="49">
        <f>20151+10232+2945+1343+1021+739+717+69+58+16+26+29+187+97+108+130+150</f>
        <v>38018</v>
      </c>
      <c r="P14" s="77">
        <f>IF(N14&lt;&gt;0,N14/O14,"")</f>
        <v>6.354476826766269</v>
      </c>
    </row>
    <row r="15" spans="1:16" s="5" customFormat="1" ht="22.5" customHeight="1">
      <c r="A15" s="4">
        <v>5</v>
      </c>
      <c r="B15" s="22"/>
      <c r="C15" s="60" t="s">
        <v>21</v>
      </c>
      <c r="D15" s="61">
        <v>38814</v>
      </c>
      <c r="E15" s="62" t="s">
        <v>17</v>
      </c>
      <c r="F15" s="62" t="s">
        <v>18</v>
      </c>
      <c r="G15" s="53">
        <v>56</v>
      </c>
      <c r="H15" s="54">
        <v>1</v>
      </c>
      <c r="I15" s="54">
        <v>14</v>
      </c>
      <c r="J15" s="81">
        <v>155</v>
      </c>
      <c r="K15" s="67">
        <v>31</v>
      </c>
      <c r="L15" s="68">
        <f>IF(J15&lt;&gt;0,K15/H15,"")</f>
        <v>31</v>
      </c>
      <c r="M15" s="72">
        <f>IF(J15&lt;&gt;0,J15/K15,"")</f>
        <v>5</v>
      </c>
      <c r="N15" s="74">
        <f>217941.5+99459+32613+17816.5+8424.5+3203+531+1188+1702+1401+1683+130+508+155</f>
        <v>386755.5</v>
      </c>
      <c r="O15" s="49">
        <f>30137+15034+5570+3956+2001+658+128+237+338+298+250+16+55+31</f>
        <v>58709</v>
      </c>
      <c r="P15" s="77">
        <f>IF(N15&lt;&gt;0,N15/O15,"")</f>
        <v>6.587669692892061</v>
      </c>
    </row>
    <row r="16" spans="1:16" s="2" customFormat="1" ht="22.5" customHeight="1">
      <c r="A16" s="4">
        <v>6</v>
      </c>
      <c r="B16" s="22"/>
      <c r="C16" s="60" t="s">
        <v>22</v>
      </c>
      <c r="D16" s="61">
        <v>38793</v>
      </c>
      <c r="E16" s="62" t="s">
        <v>17</v>
      </c>
      <c r="F16" s="62" t="s">
        <v>23</v>
      </c>
      <c r="G16" s="53">
        <v>2</v>
      </c>
      <c r="H16" s="54">
        <v>2</v>
      </c>
      <c r="I16" s="54">
        <v>14</v>
      </c>
      <c r="J16" s="81">
        <v>134</v>
      </c>
      <c r="K16" s="67">
        <v>25</v>
      </c>
      <c r="L16" s="68">
        <f>IF(J16&lt;&gt;0,K16/H16,"")</f>
        <v>12.5</v>
      </c>
      <c r="M16" s="72">
        <f>IF(J16&lt;&gt;0,J16/K16,"")</f>
        <v>5.36</v>
      </c>
      <c r="N16" s="74">
        <f>34394.5+636+91+134</f>
        <v>35255.5</v>
      </c>
      <c r="O16" s="49">
        <f>4287+79+17+25</f>
        <v>4408</v>
      </c>
      <c r="P16" s="77">
        <f>IF(N16&lt;&gt;0,N16/O16,"")</f>
        <v>7.99807168784029</v>
      </c>
    </row>
    <row r="17" spans="1:16" s="2" customFormat="1" ht="22.5" customHeight="1">
      <c r="A17" s="4">
        <v>7</v>
      </c>
      <c r="B17" s="22"/>
      <c r="C17" s="60"/>
      <c r="D17" s="61"/>
      <c r="E17" s="62"/>
      <c r="F17" s="62"/>
      <c r="G17" s="53"/>
      <c r="H17" s="54"/>
      <c r="I17" s="54"/>
      <c r="J17" s="81"/>
      <c r="K17" s="67"/>
      <c r="L17" s="68"/>
      <c r="M17" s="72"/>
      <c r="N17" s="74"/>
      <c r="O17" s="49"/>
      <c r="P17" s="77"/>
    </row>
    <row r="18" spans="1:16" s="2" customFormat="1" ht="22.5" customHeight="1">
      <c r="A18" s="4">
        <v>8</v>
      </c>
      <c r="B18" s="22"/>
      <c r="C18" s="89"/>
      <c r="D18" s="90"/>
      <c r="E18" s="91"/>
      <c r="F18" s="91"/>
      <c r="G18" s="92"/>
      <c r="H18" s="93"/>
      <c r="I18" s="93"/>
      <c r="J18" s="94"/>
      <c r="K18" s="95"/>
      <c r="L18" s="96"/>
      <c r="M18" s="97"/>
      <c r="N18" s="98"/>
      <c r="O18" s="100"/>
      <c r="P18" s="99"/>
    </row>
    <row r="19" spans="1:16" s="2" customFormat="1" ht="22.5" customHeight="1">
      <c r="A19" s="4">
        <v>9</v>
      </c>
      <c r="B19" s="23"/>
      <c r="C19" s="60"/>
      <c r="D19" s="61"/>
      <c r="E19" s="62"/>
      <c r="F19" s="62"/>
      <c r="G19" s="53"/>
      <c r="H19" s="54"/>
      <c r="I19" s="54"/>
      <c r="J19" s="81"/>
      <c r="K19" s="67"/>
      <c r="L19" s="68">
        <f>IF(J19&lt;&gt;0,K19/H19,"")</f>
      </c>
      <c r="M19" s="72">
        <f>IF(J19&lt;&gt;0,J19/K19,"")</f>
      </c>
      <c r="N19" s="74"/>
      <c r="O19" s="50"/>
      <c r="P19" s="77">
        <f>IF(N19&lt;&gt;0,N19/O19,"")</f>
      </c>
    </row>
    <row r="20" spans="1:16" s="2" customFormat="1" ht="22.5" customHeight="1" thickBot="1">
      <c r="A20" s="4">
        <v>10</v>
      </c>
      <c r="B20" s="24"/>
      <c r="C20" s="63"/>
      <c r="D20" s="64"/>
      <c r="E20" s="65"/>
      <c r="F20" s="65"/>
      <c r="G20" s="55"/>
      <c r="H20" s="56"/>
      <c r="I20" s="55"/>
      <c r="J20" s="69"/>
      <c r="K20" s="70"/>
      <c r="L20" s="71">
        <f>IF(J20&lt;&gt;0,K20/H20,"")</f>
      </c>
      <c r="M20" s="73">
        <f>IF(J20&lt;&gt;0,J20/K20,"")</f>
      </c>
      <c r="N20" s="76"/>
      <c r="O20" s="51"/>
      <c r="P20" s="79">
        <f>IF(N20&lt;&gt;0,N20/O20,"")</f>
      </c>
    </row>
    <row r="21" spans="1:3" s="6" customFormat="1" ht="6" customHeight="1" thickBot="1">
      <c r="A21" s="83"/>
      <c r="B21" s="1"/>
      <c r="C21" s="1"/>
    </row>
    <row r="22" spans="1:16" s="48" customFormat="1" ht="22.5" customHeight="1" thickBot="1">
      <c r="A22" s="87"/>
      <c r="B22" s="57" t="s">
        <v>14</v>
      </c>
      <c r="C22" s="58"/>
      <c r="D22" s="58"/>
      <c r="E22" s="59"/>
      <c r="F22" s="59"/>
      <c r="G22" s="25">
        <f>SUM(G11:G20)</f>
        <v>289</v>
      </c>
      <c r="H22" s="25">
        <f>SUM(H11:H21)</f>
        <v>60</v>
      </c>
      <c r="I22" s="26"/>
      <c r="J22" s="27">
        <f>SUM(J11:J20)</f>
        <v>156948.5</v>
      </c>
      <c r="K22" s="28">
        <f>SUM(K11:K20)</f>
        <v>19862</v>
      </c>
      <c r="L22" s="29"/>
      <c r="M22" s="30"/>
      <c r="N22" s="27">
        <f>SUM(N11:N20)</f>
        <v>1820072.5</v>
      </c>
      <c r="O22" s="28">
        <f>SUM(O11:O20)</f>
        <v>271441</v>
      </c>
      <c r="P22" s="31"/>
    </row>
    <row r="23" s="6" customFormat="1" ht="12.75" customHeight="1">
      <c r="A23" s="83"/>
    </row>
    <row r="43" ht="12.75">
      <c r="D43" s="66"/>
    </row>
    <row r="44" ht="12.75">
      <c r="D44" s="66"/>
    </row>
  </sheetData>
  <mergeCells count="9">
    <mergeCell ref="C9:C10"/>
    <mergeCell ref="D9:D10"/>
    <mergeCell ref="E9:E10"/>
    <mergeCell ref="N9:P9"/>
    <mergeCell ref="J9:M9"/>
    <mergeCell ref="G9:G10"/>
    <mergeCell ref="H9:H10"/>
    <mergeCell ref="I9:I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Tolga AKINCI</cp:lastModifiedBy>
  <cp:lastPrinted>2006-03-31T10:29:52Z</cp:lastPrinted>
  <dcterms:created xsi:type="dcterms:W3CDTF">2004-07-30T11:27:24Z</dcterms:created>
  <dcterms:modified xsi:type="dcterms:W3CDTF">2006-08-11T12:52:33Z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