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255" windowWidth="7830" windowHeight="8100" tabRatio="804" activeTab="0"/>
  </bookViews>
  <sheets>
    <sheet name="Jul, 07 - 09 (we28)" sheetId="1" r:id="rId1"/>
    <sheet name="Jul, 07 -09 (TOP 20)" sheetId="2" r:id="rId2"/>
  </sheets>
  <definedNames>
    <definedName name="_xlnm.Print_Area" localSheetId="0">'Jul, 07 - 09 (we28)'!$A$1:$X$98</definedName>
    <definedName name="_xlnm.Print_Area" localSheetId="1">'Jul, 07 -09 (TOP 20)'!$A$1:$X$27</definedName>
  </definedNames>
  <calcPr fullCalcOnLoad="1"/>
</workbook>
</file>

<file path=xl/sharedStrings.xml><?xml version="1.0" encoding="utf-8"?>
<sst xmlns="http://schemas.openxmlformats.org/spreadsheetml/2006/main" count="379" uniqueCount="168">
  <si>
    <t>Title</t>
  </si>
  <si>
    <t>Distributor</t>
  </si>
  <si>
    <t>Friday</t>
  </si>
  <si>
    <t>Saturday</t>
  </si>
  <si>
    <t>Sunday</t>
  </si>
  <si>
    <t>Change</t>
  </si>
  <si>
    <t>Adm.</t>
  </si>
  <si>
    <t>BAMBI 2</t>
  </si>
  <si>
    <t>WB</t>
  </si>
  <si>
    <t>OZEN</t>
  </si>
  <si>
    <t>WARNER BROS.</t>
  </si>
  <si>
    <t>UIP</t>
  </si>
  <si>
    <t>CHANTIER</t>
  </si>
  <si>
    <t>G.B.O.</t>
  </si>
  <si>
    <t>Release
Date</t>
  </si>
  <si>
    <t># of
Prints</t>
  </si>
  <si>
    <t># of
Screen</t>
  </si>
  <si>
    <t>Weeks in Release</t>
  </si>
  <si>
    <t>Weekend Total</t>
  </si>
  <si>
    <t>Last Weekend</t>
  </si>
  <si>
    <t>Cumulative</t>
  </si>
  <si>
    <t>Scr.Avg.
(Adm.)</t>
  </si>
  <si>
    <t>Avg.
Ticket</t>
  </si>
  <si>
    <t>WEEKEND TOTAL</t>
  </si>
  <si>
    <t>.</t>
  </si>
  <si>
    <t>*Sorted according to Weekend Total G.B.O. - Hafta sonu toplam hasılat sütununa göre sıralanmıştır.</t>
  </si>
  <si>
    <t>UNP</t>
  </si>
  <si>
    <t>GEN</t>
  </si>
  <si>
    <t>TIGLON</t>
  </si>
  <si>
    <t>FOX</t>
  </si>
  <si>
    <t>BUENA VISTA</t>
  </si>
  <si>
    <t>FILMPOP</t>
  </si>
  <si>
    <t>COLUMBIA</t>
  </si>
  <si>
    <t>UNIVERSAL</t>
  </si>
  <si>
    <t>PRA</t>
  </si>
  <si>
    <t>PARAMOUNT</t>
  </si>
  <si>
    <t>R FILM</t>
  </si>
  <si>
    <t>Company</t>
  </si>
  <si>
    <t>Weekly Movie Magazine Antrakt  Presents - Haftalık Antrakt Sinema Gazetesi Sunar</t>
  </si>
  <si>
    <t>LUCKY NUMBER SLEVIN</t>
  </si>
  <si>
    <t>DESCENT, THE</t>
  </si>
  <si>
    <t>OZEN - UMUT</t>
  </si>
  <si>
    <t>EIGHT BELOW</t>
  </si>
  <si>
    <t>SLITHER</t>
  </si>
  <si>
    <t>WEEKEND BOX OFFICE &amp; ADMISSION REPORT</t>
  </si>
  <si>
    <t>TOP ALL</t>
  </si>
  <si>
    <t>INSIDE MAN</t>
  </si>
  <si>
    <t>FINAL DESTINATION 3</t>
  </si>
  <si>
    <t>DATE MOVIE</t>
  </si>
  <si>
    <t>MISSION IMPOSSIBLE 3</t>
  </si>
  <si>
    <t>MATADOR</t>
  </si>
  <si>
    <t>AVSAR FILM</t>
  </si>
  <si>
    <t>MERCHANT OF VENICE</t>
  </si>
  <si>
    <t>NEW FILMS</t>
  </si>
  <si>
    <t>WORLD'S FASTEST INDIAN</t>
  </si>
  <si>
    <t>TOP 20</t>
  </si>
  <si>
    <t>TÜRKİYE'S WEEKEND MARKET DATAS</t>
  </si>
  <si>
    <t>DA VINCI CODE</t>
  </si>
  <si>
    <t>KISIK ATESTE 15 DAKIKA</t>
  </si>
  <si>
    <t>MEDYAPIM</t>
  </si>
  <si>
    <t>DERAILED</t>
  </si>
  <si>
    <t>SHE'S THE MAN</t>
  </si>
  <si>
    <t>35 MILIM</t>
  </si>
  <si>
    <t>KENDA</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</si>
  <si>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</si>
  <si>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X MEN 3: THE LAST STAND</t>
  </si>
  <si>
    <t>SHAGGY DOG</t>
  </si>
  <si>
    <t>CONSTANT GARDENER</t>
  </si>
  <si>
    <t>ICE AGE 2: THE MELTDOWN</t>
  </si>
  <si>
    <t>PEINDRE OU FAIRE L'AMOUR</t>
  </si>
  <si>
    <t>SUGAR WORKZ</t>
  </si>
  <si>
    <t>BABAM VE OGLUM</t>
  </si>
  <si>
    <t>FAILURE TO LAUNCH</t>
  </si>
  <si>
    <t>FIREWALL</t>
  </si>
  <si>
    <t>BANDIDAS</t>
  </si>
  <si>
    <t>REZO</t>
  </si>
  <si>
    <t>CHICKEN LITTLE</t>
  </si>
  <si>
    <t>MAN ABOUT TOWN</t>
  </si>
  <si>
    <t>ETERNAL SUNSHINE OF THE SPOTLESS MIND</t>
  </si>
  <si>
    <t>BIR FILM</t>
  </si>
  <si>
    <t>18.11 05</t>
  </si>
  <si>
    <t>HOWL'S MOVING CASTLE</t>
  </si>
  <si>
    <t>WILD BUNCH</t>
  </si>
  <si>
    <t>COMBIEN TU M'AIMES</t>
  </si>
  <si>
    <t>ONE AND ONLY, THE</t>
  </si>
  <si>
    <t>TF1</t>
  </si>
  <si>
    <t>HACIVAT KARAGOZ NEDEN OLDURULDU?</t>
  </si>
  <si>
    <t>IFR</t>
  </si>
  <si>
    <t>RED SHOES</t>
  </si>
  <si>
    <t>CINECLICK ASIA</t>
  </si>
  <si>
    <t>CELLULOID</t>
  </si>
  <si>
    <t>MON ANGE</t>
  </si>
  <si>
    <t>MK2</t>
  </si>
  <si>
    <t>C.R.A.Z.Y.</t>
  </si>
  <si>
    <t>FILMS DIST.</t>
  </si>
  <si>
    <t>POSEIDON</t>
  </si>
  <si>
    <t>TEXAS CHAINSAW MASSACRE, THE</t>
  </si>
  <si>
    <t>UMUT SANAT</t>
  </si>
  <si>
    <t>NANNY MCPHEE</t>
  </si>
  <si>
    <t xml:space="preserve">UIP </t>
  </si>
  <si>
    <t>MELISSA P.</t>
  </si>
  <si>
    <t>FROSTBITE</t>
  </si>
  <si>
    <t>SHEITAN</t>
  </si>
  <si>
    <t>BARBAR FILM</t>
  </si>
  <si>
    <t>ROMANCE&amp;CIGARETTES</t>
  </si>
  <si>
    <t>D PRODUCTIONS</t>
  </si>
  <si>
    <t>DOMINO</t>
  </si>
  <si>
    <t>MEDYAVIZYON</t>
  </si>
  <si>
    <t>SUMMIT</t>
  </si>
  <si>
    <t>THUMBSUCKER</t>
  </si>
  <si>
    <t>AVSAR FILM - TMC</t>
  </si>
  <si>
    <t>HOODWINKED</t>
  </si>
  <si>
    <t>WEINSTEIN CO.</t>
  </si>
  <si>
    <t>TIM BURTON'S CORPSE BRIDE</t>
  </si>
  <si>
    <t>WOLF CREEK</t>
  </si>
  <si>
    <t>HARRY POTTER 4</t>
  </si>
  <si>
    <t>CRY_WOLF</t>
  </si>
  <si>
    <t>FOCUS</t>
  </si>
  <si>
    <t>CHARLIE &amp; THE CHOCOLATE FACTORY</t>
  </si>
  <si>
    <t>LADIES IN LAVENDER</t>
  </si>
  <si>
    <t>LAKESHORE</t>
  </si>
  <si>
    <t>ZATHURA</t>
  </si>
  <si>
    <t>WEEKEND: 28   07 - 09 JUL' 2006</t>
  </si>
  <si>
    <t>LOST CITY</t>
  </si>
  <si>
    <t xml:space="preserve">OMEN 666 </t>
  </si>
  <si>
    <t>BIR FILM - CINEMEDYA</t>
  </si>
  <si>
    <t>OZEN -UMUT</t>
  </si>
  <si>
    <t>A BITTERSWEET LIFE</t>
  </si>
  <si>
    <t>EFLATUN</t>
  </si>
  <si>
    <t>COMPANY, THE</t>
  </si>
  <si>
    <t>HILL HAVE EYES. THE</t>
  </si>
  <si>
    <t>SKY FIGTERS</t>
  </si>
  <si>
    <t>WEDDINDATE,THE</t>
  </si>
  <si>
    <t>BUBBA HO-TEP</t>
  </si>
  <si>
    <t>35 milim</t>
  </si>
  <si>
    <t>WILD, THE</t>
  </si>
  <si>
    <t>FATELESS</t>
  </si>
  <si>
    <t>H20</t>
  </si>
  <si>
    <t>LE GRAND VOYAGE</t>
  </si>
  <si>
    <t>PYRAMIDE</t>
  </si>
  <si>
    <t>ORGANIZE ISLER</t>
  </si>
  <si>
    <t>BKM</t>
  </si>
  <si>
    <t>KORKUYORUM ANNE</t>
  </si>
  <si>
    <t>ATLANTIK FILM</t>
  </si>
  <si>
    <t>DARK HORSE</t>
  </si>
  <si>
    <t>TRUST FILMS</t>
  </si>
  <si>
    <t>EXORCISM OF EMILY ROSE</t>
  </si>
  <si>
    <t>JE NE SUIS PAS LA POUR ETRE AIME</t>
  </si>
  <si>
    <t>NEW WORLD, THE</t>
  </si>
  <si>
    <t>KURTLAR VADISI IRAK</t>
  </si>
  <si>
    <t>PANA</t>
  </si>
  <si>
    <t>BEYZA'NIN KADINLARI</t>
  </si>
  <si>
    <t>ALTIOKLAR</t>
  </si>
  <si>
    <t>HOSTEL</t>
  </si>
  <si>
    <t>MEMOIRS OF A GEISHA</t>
  </si>
  <si>
    <t>STOLEN EYES</t>
  </si>
  <si>
    <t>YAKA FILM</t>
  </si>
  <si>
    <t>FOG, THE</t>
  </si>
  <si>
    <t>V FOR VENDETTA</t>
  </si>
  <si>
    <t>A GOOD WOMAN</t>
  </si>
  <si>
    <t>BEYOND</t>
  </si>
  <si>
    <t>CASANOVA</t>
  </si>
  <si>
    <t>WALLACE &amp; GROMITE</t>
  </si>
  <si>
    <t>DREAM WORKS</t>
  </si>
  <si>
    <t xml:space="preserve">ME AND YOU AND EVERYONE </t>
  </si>
  <si>
    <t>KELOGLAN KARA PRENS'E KARSI</t>
  </si>
  <si>
    <t>ENERGY MEDYA</t>
  </si>
  <si>
    <t>WEEKEND: 28    07 - 09 JUL' 2006</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</si>
</sst>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41F]dd\ mmmm\ yyyy\ dddd"/>
    <numFmt numFmtId="167" formatCode="[$-41F]d\ mmmm\ yy;@"/>
    <numFmt numFmtId="168" formatCode="mm/dd/yy"/>
    <numFmt numFmtId="169" formatCode="#,##0.00\ "/>
    <numFmt numFmtId="170" formatCode="_(* #,##0_);_(* \(#,##0\);_(* &quot;-&quot;??_);_(@_)"/>
    <numFmt numFmtId="171" formatCode="\%\ 0\ "/>
    <numFmt numFmtId="172" formatCode="#,##0\ "/>
    <numFmt numFmtId="173" formatCode="\%\ 0"/>
    <numFmt numFmtId="174" formatCode="dd/mm/yy"/>
    <numFmt numFmtId="175" formatCode="#,##0.00\ \ "/>
    <numFmt numFmtId="176" formatCode="0\ %\ "/>
    <numFmt numFmtId="177" formatCode="0.00\ "/>
    <numFmt numFmtId="178" formatCode="dd/mm/yy;@"/>
    <numFmt numFmtId="179" formatCode="#,##0_-"/>
    <numFmt numFmtId="180" formatCode="#,##0\ \ "/>
  </numFmts>
  <fonts count="38">
    <font>
      <sz val="10"/>
      <name val="Arial"/>
      <family val="0"/>
    </font>
    <font>
      <sz val="8"/>
      <name val="Arial"/>
      <family val="0"/>
    </font>
    <font>
      <u val="single"/>
      <sz val="10"/>
      <color indexed="12"/>
      <name val="Arial"/>
      <family val="0"/>
    </font>
    <font>
      <u val="single"/>
      <sz val="10"/>
      <color indexed="36"/>
      <name val="Arial"/>
      <family val="0"/>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25"/>
      <name val="Batang"/>
      <family val="1"/>
    </font>
    <font>
      <b/>
      <sz val="30"/>
      <color indexed="10"/>
      <name val="Arial"/>
      <family val="2"/>
    </font>
    <font>
      <sz val="15"/>
      <name val="Batang"/>
      <family val="1"/>
    </font>
    <font>
      <sz val="15"/>
      <name val="Arial"/>
      <family val="2"/>
    </font>
    <font>
      <b/>
      <sz val="15"/>
      <name val="Batang"/>
      <family val="1"/>
    </font>
    <font>
      <b/>
      <sz val="15"/>
      <name val="Arial"/>
      <family val="0"/>
    </font>
    <font>
      <b/>
      <sz val="15"/>
      <color indexed="10"/>
      <name val="Arial"/>
      <family val="2"/>
    </font>
  </fonts>
  <fills count="6">
    <fill>
      <patternFill/>
    </fill>
    <fill>
      <patternFill patternType="gray125"/>
    </fill>
    <fill>
      <patternFill patternType="solid">
        <fgColor indexed="56"/>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s>
  <borders count="52">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hair"/>
    </border>
    <border>
      <left style="medium"/>
      <right>
        <color indexed="63"/>
      </right>
      <top style="hair"/>
      <bottom style="hair"/>
    </border>
    <border>
      <left style="hair"/>
      <right style="medium"/>
      <top>
        <color indexed="63"/>
      </top>
      <bottom>
        <color indexed="63"/>
      </bottom>
    </border>
    <border>
      <left style="medium"/>
      <right>
        <color indexed="63"/>
      </right>
      <top style="medium"/>
      <bottom style="hair"/>
    </border>
    <border>
      <left style="hair"/>
      <right style="hair"/>
      <top>
        <color indexed="63"/>
      </top>
      <bottom style="medium"/>
    </border>
    <border>
      <left style="hair"/>
      <right style="medium"/>
      <top>
        <color indexed="63"/>
      </top>
      <bottom style="medium"/>
    </border>
    <border>
      <left>
        <color indexed="63"/>
      </left>
      <right style="hair"/>
      <top>
        <color indexed="63"/>
      </top>
      <bottom style="medium"/>
    </border>
    <border>
      <left>
        <color indexed="63"/>
      </left>
      <right style="hair"/>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style="medium"/>
    </border>
    <border>
      <left style="medium"/>
      <right style="hair"/>
      <top style="hair"/>
      <bottom>
        <color indexed="63"/>
      </bottom>
    </border>
    <border>
      <left style="hair"/>
      <right style="hair"/>
      <top style="hair"/>
      <bottom style="hair"/>
    </border>
    <border>
      <left style="hair"/>
      <right style="hair"/>
      <top>
        <color indexed="63"/>
      </top>
      <bottom style="hair"/>
    </border>
    <border>
      <left style="hair"/>
      <right style="hair"/>
      <top style="medium"/>
      <bottom style="hair"/>
    </border>
    <border>
      <left style="hair"/>
      <right style="hair"/>
      <top style="hair"/>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hair"/>
      <top style="medium"/>
      <bottom style="medium"/>
    </border>
    <border>
      <left style="hair"/>
      <right style="medium"/>
      <top style="medium"/>
      <bottom style="hair"/>
    </border>
    <border>
      <left style="hair"/>
      <right style="medium"/>
      <top style="hair"/>
      <bottom style="hair"/>
    </border>
    <border>
      <left style="hair"/>
      <right style="medium"/>
      <top style="hair"/>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8" fillId="0" borderId="0" xfId="0" applyFont="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2" fillId="0" borderId="0" xfId="0" applyFont="1" applyAlignment="1" applyProtection="1">
      <alignment vertical="center"/>
      <protection locked="0"/>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7"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0" fillId="0" borderId="1" xfId="0" applyFont="1" applyBorder="1" applyAlignment="1" applyProtection="1">
      <alignment horizontal="center" vertical="center"/>
      <protection/>
    </xf>
    <xf numFmtId="0" fontId="10" fillId="0" borderId="2"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wrapText="1"/>
      <protection/>
    </xf>
    <xf numFmtId="0" fontId="10" fillId="0" borderId="2"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3" xfId="0" applyFont="1" applyFill="1" applyBorder="1" applyAlignment="1" applyProtection="1">
      <alignment horizontal="center" vertical="center" wrapText="1"/>
      <protection/>
    </xf>
    <xf numFmtId="175" fontId="12" fillId="0" borderId="0" xfId="0" applyNumberFormat="1" applyFont="1" applyAlignment="1" applyProtection="1">
      <alignment vertical="center"/>
      <protection locked="0"/>
    </xf>
    <xf numFmtId="0" fontId="21" fillId="0" borderId="0" xfId="0" applyFont="1" applyFill="1" applyAlignment="1" applyProtection="1">
      <alignment vertical="center"/>
      <protection locked="0"/>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1" fillId="0" borderId="0" xfId="0" applyFont="1" applyAlignment="1" applyProtection="1">
      <alignment horizontal="right" vertical="center"/>
      <protection locked="0"/>
    </xf>
    <xf numFmtId="0" fontId="24" fillId="0" borderId="4" xfId="0" applyFont="1" applyBorder="1" applyAlignment="1" applyProtection="1">
      <alignment horizontal="center" vertical="center"/>
      <protection/>
    </xf>
    <xf numFmtId="175" fontId="10" fillId="0" borderId="2" xfId="0" applyNumberFormat="1" applyFont="1" applyBorder="1" applyAlignment="1" applyProtection="1">
      <alignment horizontal="center" vertical="center"/>
      <protection/>
    </xf>
    <xf numFmtId="0" fontId="25" fillId="0" borderId="4" xfId="0" applyFont="1" applyBorder="1" applyAlignment="1" applyProtection="1">
      <alignment horizontal="right" vertical="center"/>
      <protection/>
    </xf>
    <xf numFmtId="0" fontId="15" fillId="2" borderId="5" xfId="0" applyFont="1" applyFill="1" applyBorder="1" applyAlignment="1" applyProtection="1">
      <alignment horizontal="center" vertical="center"/>
      <protection/>
    </xf>
    <xf numFmtId="3" fontId="15" fillId="2" borderId="5" xfId="0" applyNumberFormat="1" applyFont="1" applyFill="1" applyBorder="1" applyAlignment="1" applyProtection="1">
      <alignment horizontal="center" vertical="center"/>
      <protection/>
    </xf>
    <xf numFmtId="175" fontId="15" fillId="2" borderId="5" xfId="0" applyNumberFormat="1" applyFont="1" applyFill="1" applyBorder="1" applyAlignment="1" applyProtection="1">
      <alignment vertical="center"/>
      <protection/>
    </xf>
    <xf numFmtId="172" fontId="15" fillId="2" borderId="5" xfId="0" applyNumberFormat="1" applyFont="1" applyFill="1" applyBorder="1" applyAlignment="1" applyProtection="1">
      <alignment vertical="center"/>
      <protection/>
    </xf>
    <xf numFmtId="172" fontId="15" fillId="2" borderId="5" xfId="0" applyNumberFormat="1" applyFont="1" applyFill="1" applyBorder="1" applyAlignment="1" applyProtection="1">
      <alignment horizontal="right" vertical="center"/>
      <protection/>
    </xf>
    <xf numFmtId="169" fontId="15" fillId="2" borderId="5" xfId="0" applyNumberFormat="1" applyFont="1" applyFill="1" applyBorder="1" applyAlignment="1" applyProtection="1">
      <alignment vertical="center"/>
      <protection/>
    </xf>
    <xf numFmtId="176" fontId="15" fillId="2" borderId="5" xfId="21" applyNumberFormat="1" applyFont="1" applyFill="1" applyBorder="1" applyAlignment="1" applyProtection="1">
      <alignment vertical="center"/>
      <protection/>
    </xf>
    <xf numFmtId="1" fontId="15" fillId="2" borderId="5" xfId="0" applyNumberFormat="1" applyFont="1" applyFill="1" applyBorder="1" applyAlignment="1" applyProtection="1">
      <alignment horizontal="center" vertical="center"/>
      <protection/>
    </xf>
    <xf numFmtId="170" fontId="15" fillId="2" borderId="6" xfId="0" applyNumberFormat="1"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5" fontId="15" fillId="2" borderId="5" xfId="0" applyNumberFormat="1" applyFont="1" applyFill="1" applyBorder="1" applyAlignment="1" applyProtection="1">
      <alignment horizontal="right" vertical="center"/>
      <protection/>
    </xf>
    <xf numFmtId="0" fontId="10" fillId="0" borderId="4" xfId="0" applyFont="1" applyFill="1" applyBorder="1" applyAlignment="1" applyProtection="1">
      <alignment horizontal="right" vertical="center"/>
      <protection/>
    </xf>
    <xf numFmtId="0" fontId="7" fillId="0" borderId="7" xfId="0" applyFont="1" applyBorder="1" applyAlignment="1" applyProtection="1">
      <alignment horizontal="center" vertical="center"/>
      <protection/>
    </xf>
    <xf numFmtId="0" fontId="14" fillId="0" borderId="7" xfId="0" applyFont="1" applyBorder="1" applyAlignment="1" applyProtection="1">
      <alignment vertical="center"/>
      <protection/>
    </xf>
    <xf numFmtId="174" fontId="14" fillId="0" borderId="7" xfId="0" applyNumberFormat="1" applyFont="1" applyBorder="1" applyAlignment="1" applyProtection="1">
      <alignment horizontal="center" vertical="center"/>
      <protection/>
    </xf>
    <xf numFmtId="0" fontId="14" fillId="0" borderId="7" xfId="0" applyFont="1" applyBorder="1" applyAlignment="1" applyProtection="1">
      <alignment horizontal="left" vertical="center"/>
      <protection/>
    </xf>
    <xf numFmtId="0" fontId="14" fillId="0" borderId="7" xfId="0" applyFont="1" applyBorder="1" applyAlignment="1" applyProtection="1">
      <alignment horizontal="center" vertical="center"/>
      <protection/>
    </xf>
    <xf numFmtId="175" fontId="14" fillId="0" borderId="7" xfId="15" applyNumberFormat="1" applyFont="1" applyBorder="1" applyAlignment="1" applyProtection="1">
      <alignment vertical="center"/>
      <protection/>
    </xf>
    <xf numFmtId="172" fontId="14" fillId="0" borderId="7" xfId="15" applyNumberFormat="1" applyFont="1" applyBorder="1" applyAlignment="1" applyProtection="1">
      <alignment vertical="center"/>
      <protection/>
    </xf>
    <xf numFmtId="175" fontId="20" fillId="0" borderId="7" xfId="15" applyNumberFormat="1" applyFont="1" applyFill="1" applyBorder="1" applyAlignment="1" applyProtection="1">
      <alignment vertical="center"/>
      <protection/>
    </xf>
    <xf numFmtId="172" fontId="14" fillId="0" borderId="7" xfId="15" applyNumberFormat="1" applyFont="1" applyFill="1" applyBorder="1" applyAlignment="1" applyProtection="1">
      <alignment vertical="center"/>
      <protection/>
    </xf>
    <xf numFmtId="172" fontId="14" fillId="0" borderId="7" xfId="15" applyNumberFormat="1" applyFont="1" applyBorder="1" applyAlignment="1" applyProtection="1">
      <alignment horizontal="right" vertical="center"/>
      <protection/>
    </xf>
    <xf numFmtId="169" fontId="14" fillId="0" borderId="7" xfId="15" applyNumberFormat="1" applyFont="1" applyBorder="1" applyAlignment="1" applyProtection="1">
      <alignment vertical="center"/>
      <protection/>
    </xf>
    <xf numFmtId="170" fontId="14" fillId="0" borderId="7" xfId="15" applyNumberFormat="1" applyFont="1" applyBorder="1" applyAlignment="1" applyProtection="1">
      <alignment vertical="center"/>
      <protection/>
    </xf>
    <xf numFmtId="0" fontId="8" fillId="0" borderId="0" xfId="0" applyFont="1" applyFill="1" applyBorder="1" applyAlignment="1" applyProtection="1">
      <alignment vertical="center" wrapText="1"/>
      <protection locked="0"/>
    </xf>
    <xf numFmtId="0" fontId="19" fillId="0" borderId="8" xfId="0" applyFont="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0" fontId="0" fillId="0" borderId="10" xfId="0" applyBorder="1" applyAlignment="1">
      <alignment vertical="center" wrapText="1"/>
    </xf>
    <xf numFmtId="0" fontId="0" fillId="0" borderId="0" xfId="0" applyBorder="1" applyAlignment="1">
      <alignment vertical="center" wrapText="1"/>
    </xf>
    <xf numFmtId="0" fontId="32" fillId="0" borderId="11" xfId="0" applyFont="1" applyBorder="1" applyAlignment="1">
      <alignment horizontal="center" vertical="center" wrapText="1"/>
    </xf>
    <xf numFmtId="0" fontId="10" fillId="0" borderId="12" xfId="0" applyFont="1" applyBorder="1" applyAlignment="1" applyProtection="1">
      <alignment vertical="center"/>
      <protection/>
    </xf>
    <xf numFmtId="0" fontId="10" fillId="0" borderId="13" xfId="0" applyFont="1" applyFill="1" applyBorder="1" applyAlignment="1" applyProtection="1">
      <alignment vertical="center"/>
      <protection/>
    </xf>
    <xf numFmtId="0" fontId="7" fillId="0" borderId="1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0" fillId="0" borderId="0" xfId="0" applyBorder="1" applyAlignment="1">
      <alignment horizontal="center" vertical="center" wrapText="1"/>
    </xf>
    <xf numFmtId="0" fontId="10" fillId="0" borderId="15" xfId="0" applyFont="1" applyFill="1" applyBorder="1" applyAlignment="1" applyProtection="1">
      <alignment horizontal="center" vertical="center"/>
      <protection/>
    </xf>
    <xf numFmtId="0" fontId="19" fillId="0" borderId="0" xfId="0" applyFont="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wrapText="1"/>
      <protection/>
    </xf>
    <xf numFmtId="0" fontId="10" fillId="0" borderId="17" xfId="0" applyFont="1" applyBorder="1" applyAlignment="1" applyProtection="1">
      <alignment horizontal="center" vertical="center"/>
      <protection/>
    </xf>
    <xf numFmtId="175" fontId="10" fillId="0" borderId="17" xfId="0" applyNumberFormat="1"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Fill="1" applyBorder="1" applyAlignment="1" applyProtection="1">
      <alignment horizontal="center" vertical="center" wrapText="1"/>
      <protection/>
    </xf>
    <xf numFmtId="0" fontId="34" fillId="0" borderId="0" xfId="0" applyFont="1" applyAlignment="1" applyProtection="1">
      <alignment vertical="center"/>
      <protection locked="0"/>
    </xf>
    <xf numFmtId="0" fontId="34" fillId="0" borderId="10" xfId="0" applyFont="1" applyBorder="1" applyAlignment="1">
      <alignment vertical="center" wrapText="1"/>
    </xf>
    <xf numFmtId="0" fontId="34" fillId="0" borderId="0" xfId="0" applyFont="1" applyBorder="1" applyAlignment="1">
      <alignment vertical="center" wrapText="1"/>
    </xf>
    <xf numFmtId="0" fontId="37" fillId="0" borderId="11" xfId="0" applyFont="1" applyBorder="1" applyAlignment="1">
      <alignment horizontal="center" vertical="center" wrapText="1"/>
    </xf>
    <xf numFmtId="0" fontId="19" fillId="0" borderId="19" xfId="0" applyFont="1" applyBorder="1" applyAlignment="1" applyProtection="1">
      <alignment horizontal="center" vertical="center"/>
      <protection/>
    </xf>
    <xf numFmtId="0" fontId="24" fillId="0" borderId="20" xfId="0" applyFont="1" applyBorder="1" applyAlignment="1" applyProtection="1">
      <alignment horizontal="center" vertical="center"/>
      <protection/>
    </xf>
    <xf numFmtId="0" fontId="10" fillId="0" borderId="20" xfId="0" applyFont="1" applyFill="1" applyBorder="1" applyAlignment="1" applyProtection="1">
      <alignment horizontal="right" vertical="center"/>
      <protection/>
    </xf>
    <xf numFmtId="170" fontId="14" fillId="0" borderId="21" xfId="15" applyNumberFormat="1" applyFont="1" applyBorder="1" applyAlignment="1" applyProtection="1">
      <alignment vertical="center"/>
      <protection/>
    </xf>
    <xf numFmtId="0" fontId="10" fillId="0" borderId="22" xfId="0" applyFont="1" applyBorder="1" applyAlignment="1" applyProtection="1">
      <alignment vertical="center"/>
      <protection/>
    </xf>
    <xf numFmtId="0" fontId="10" fillId="0" borderId="20" xfId="0" applyFont="1" applyFill="1" applyBorder="1" applyAlignment="1" applyProtection="1">
      <alignment vertical="center"/>
      <protection/>
    </xf>
    <xf numFmtId="0" fontId="7" fillId="0" borderId="20" xfId="0" applyFont="1" applyFill="1" applyBorder="1" applyAlignment="1" applyProtection="1">
      <alignment vertical="center"/>
      <protection locked="0"/>
    </xf>
    <xf numFmtId="0" fontId="11" fillId="0" borderId="20" xfId="0" applyFont="1" applyFill="1" applyBorder="1" applyAlignment="1" applyProtection="1">
      <alignment vertical="center"/>
      <protection locked="0"/>
    </xf>
    <xf numFmtId="0" fontId="19" fillId="0" borderId="4" xfId="0" applyFont="1" applyBorder="1" applyAlignment="1" applyProtection="1">
      <alignment horizontal="right" vertical="center"/>
      <protection/>
    </xf>
    <xf numFmtId="0" fontId="14" fillId="0" borderId="23" xfId="0" applyFont="1" applyBorder="1" applyAlignment="1" applyProtection="1">
      <alignment horizontal="center" vertical="center"/>
      <protection/>
    </xf>
    <xf numFmtId="175" fontId="14" fillId="0" borderId="23" xfId="15" applyNumberFormat="1" applyFont="1" applyBorder="1" applyAlignment="1" applyProtection="1">
      <alignment vertical="center"/>
      <protection/>
    </xf>
    <xf numFmtId="172" fontId="14" fillId="0" borderId="23" xfId="15" applyNumberFormat="1" applyFont="1" applyBorder="1" applyAlignment="1" applyProtection="1">
      <alignment vertical="center"/>
      <protection/>
    </xf>
    <xf numFmtId="175" fontId="20" fillId="0" borderId="23" xfId="15" applyNumberFormat="1" applyFont="1" applyFill="1" applyBorder="1" applyAlignment="1" applyProtection="1">
      <alignment vertical="center"/>
      <protection/>
    </xf>
    <xf numFmtId="172" fontId="14" fillId="0" borderId="23" xfId="15" applyNumberFormat="1" applyFont="1" applyFill="1" applyBorder="1" applyAlignment="1" applyProtection="1">
      <alignment vertical="center"/>
      <protection/>
    </xf>
    <xf numFmtId="172" fontId="14" fillId="0" borderId="23" xfId="15" applyNumberFormat="1" applyFont="1" applyBorder="1" applyAlignment="1" applyProtection="1">
      <alignment horizontal="right" vertical="center"/>
      <protection/>
    </xf>
    <xf numFmtId="169" fontId="14" fillId="0" borderId="23" xfId="15" applyNumberFormat="1" applyFont="1" applyBorder="1" applyAlignment="1" applyProtection="1">
      <alignment vertical="center"/>
      <protection/>
    </xf>
    <xf numFmtId="170" fontId="14" fillId="0" borderId="23" xfId="15" applyNumberFormat="1" applyFont="1" applyBorder="1" applyAlignment="1" applyProtection="1">
      <alignment vertical="center"/>
      <protection/>
    </xf>
    <xf numFmtId="170" fontId="14" fillId="0" borderId="24" xfId="15" applyNumberFormat="1" applyFont="1" applyBorder="1" applyAlignment="1" applyProtection="1">
      <alignment vertical="center"/>
      <protection/>
    </xf>
    <xf numFmtId="0" fontId="14" fillId="0" borderId="25" xfId="0" applyFont="1" applyBorder="1" applyAlignment="1" applyProtection="1">
      <alignment horizontal="center" vertical="center"/>
      <protection/>
    </xf>
    <xf numFmtId="3" fontId="15" fillId="2" borderId="26" xfId="0" applyNumberFormat="1" applyFont="1" applyFill="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14" fillId="0" borderId="28" xfId="0" applyFont="1" applyBorder="1" applyAlignment="1" applyProtection="1">
      <alignment vertical="center"/>
      <protection/>
    </xf>
    <xf numFmtId="174" fontId="14" fillId="0" borderId="28" xfId="0" applyNumberFormat="1" applyFont="1" applyBorder="1" applyAlignment="1" applyProtection="1">
      <alignment horizontal="center" vertical="center"/>
      <protection/>
    </xf>
    <xf numFmtId="0" fontId="14" fillId="0" borderId="28" xfId="0" applyFont="1" applyBorder="1" applyAlignment="1" applyProtection="1">
      <alignment horizontal="left" vertical="center"/>
      <protection/>
    </xf>
    <xf numFmtId="0" fontId="7" fillId="0" borderId="29" xfId="0" applyFont="1" applyFill="1" applyBorder="1" applyAlignment="1" applyProtection="1">
      <alignment vertical="center"/>
      <protection locked="0"/>
    </xf>
    <xf numFmtId="0" fontId="19" fillId="0" borderId="30" xfId="0" applyFont="1" applyBorder="1" applyAlignment="1" applyProtection="1">
      <alignment horizontal="right" vertical="center"/>
      <protection/>
    </xf>
    <xf numFmtId="0" fontId="21" fillId="0" borderId="31" xfId="0" applyFont="1" applyBorder="1" applyAlignment="1" applyProtection="1">
      <alignment horizontal="right" vertical="center"/>
      <protection locked="0"/>
    </xf>
    <xf numFmtId="0" fontId="7" fillId="0" borderId="32" xfId="0" applyFont="1" applyBorder="1" applyAlignment="1" applyProtection="1">
      <alignment horizontal="center" vertical="center"/>
      <protection locked="0"/>
    </xf>
    <xf numFmtId="0" fontId="12" fillId="0" borderId="32" xfId="0" applyFont="1" applyBorder="1" applyAlignment="1" applyProtection="1">
      <alignment vertical="center"/>
      <protection locked="0"/>
    </xf>
    <xf numFmtId="0" fontId="12" fillId="0" borderId="32" xfId="0" applyFont="1" applyBorder="1" applyAlignment="1" applyProtection="1">
      <alignment horizontal="left" vertical="center"/>
      <protection locked="0"/>
    </xf>
    <xf numFmtId="0" fontId="12" fillId="0" borderId="32" xfId="0" applyFont="1" applyBorder="1" applyAlignment="1" applyProtection="1">
      <alignment horizontal="center" vertical="center"/>
      <protection locked="0"/>
    </xf>
    <xf numFmtId="0" fontId="21" fillId="0" borderId="32" xfId="0" applyFont="1" applyFill="1" applyBorder="1" applyAlignment="1" applyProtection="1">
      <alignment vertical="center"/>
      <protection locked="0"/>
    </xf>
    <xf numFmtId="175" fontId="12" fillId="0" borderId="32" xfId="0" applyNumberFormat="1" applyFont="1" applyBorder="1" applyAlignment="1" applyProtection="1">
      <alignment vertical="center"/>
      <protection locked="0"/>
    </xf>
    <xf numFmtId="0" fontId="11" fillId="0" borderId="31" xfId="0" applyFont="1" applyFill="1" applyBorder="1" applyAlignment="1" applyProtection="1">
      <alignment horizontal="left" vertical="center"/>
      <protection locked="0"/>
    </xf>
    <xf numFmtId="174" fontId="11" fillId="0" borderId="31" xfId="0" applyNumberFormat="1" applyFont="1" applyFill="1" applyBorder="1" applyAlignment="1" applyProtection="1">
      <alignment horizontal="center" vertical="center"/>
      <protection locked="0"/>
    </xf>
    <xf numFmtId="174" fontId="11" fillId="0" borderId="31" xfId="0" applyNumberFormat="1" applyFont="1" applyFill="1" applyBorder="1" applyAlignment="1" applyProtection="1">
      <alignment horizontal="left" vertical="center"/>
      <protection locked="0"/>
    </xf>
    <xf numFmtId="0" fontId="11" fillId="0" borderId="31" xfId="0" applyFont="1" applyFill="1" applyBorder="1" applyAlignment="1" applyProtection="1">
      <alignment horizontal="center" vertical="center"/>
      <protection locked="0"/>
    </xf>
    <xf numFmtId="176" fontId="11" fillId="0" borderId="31" xfId="21" applyNumberFormat="1" applyFont="1" applyFill="1" applyBorder="1" applyAlignment="1" applyProtection="1">
      <alignment vertical="center"/>
      <protection/>
    </xf>
    <xf numFmtId="0" fontId="11" fillId="0" borderId="31" xfId="0" applyFont="1" applyFill="1" applyBorder="1" applyAlignment="1">
      <alignment horizontal="left" vertical="center"/>
    </xf>
    <xf numFmtId="174" fontId="11" fillId="0" borderId="31" xfId="0" applyNumberFormat="1" applyFont="1" applyFill="1" applyBorder="1" applyAlignment="1">
      <alignment horizontal="center" vertical="center"/>
    </xf>
    <xf numFmtId="178" fontId="11" fillId="0" borderId="31" xfId="0" applyNumberFormat="1" applyFont="1" applyFill="1" applyBorder="1" applyAlignment="1">
      <alignment horizontal="left" vertical="center"/>
    </xf>
    <xf numFmtId="0" fontId="11" fillId="0" borderId="31" xfId="0" applyFont="1" applyFill="1" applyBorder="1" applyAlignment="1">
      <alignment horizontal="center" vertical="center"/>
    </xf>
    <xf numFmtId="0" fontId="11" fillId="0" borderId="31" xfId="0" applyNumberFormat="1" applyFont="1" applyFill="1" applyBorder="1" applyAlignment="1" applyProtection="1">
      <alignment horizontal="left" vertical="center"/>
      <protection locked="0"/>
    </xf>
    <xf numFmtId="0" fontId="11" fillId="0" borderId="31" xfId="0" applyNumberFormat="1" applyFont="1" applyFill="1" applyBorder="1" applyAlignment="1" applyProtection="1">
      <alignment horizontal="center" vertical="center"/>
      <protection locked="0"/>
    </xf>
    <xf numFmtId="0" fontId="11" fillId="0" borderId="31" xfId="0" applyNumberFormat="1" applyFont="1" applyFill="1" applyBorder="1" applyAlignment="1">
      <alignment horizontal="left" vertical="center"/>
    </xf>
    <xf numFmtId="0" fontId="11" fillId="0" borderId="31" xfId="0" applyNumberFormat="1" applyFont="1" applyFill="1" applyBorder="1" applyAlignment="1">
      <alignment horizontal="center" vertical="center"/>
    </xf>
    <xf numFmtId="0" fontId="11" fillId="0" borderId="33" xfId="0" applyFont="1" applyFill="1" applyBorder="1" applyAlignment="1" applyProtection="1">
      <alignment horizontal="left" vertical="center"/>
      <protection locked="0"/>
    </xf>
    <xf numFmtId="174" fontId="11" fillId="0" borderId="33" xfId="0" applyNumberFormat="1" applyFont="1" applyFill="1" applyBorder="1" applyAlignment="1" applyProtection="1">
      <alignment horizontal="center" vertical="center"/>
      <protection locked="0"/>
    </xf>
    <xf numFmtId="174" fontId="11" fillId="0" borderId="33" xfId="0" applyNumberFormat="1" applyFont="1" applyFill="1" applyBorder="1" applyAlignment="1" applyProtection="1">
      <alignment horizontal="left" vertical="center"/>
      <protection locked="0"/>
    </xf>
    <xf numFmtId="0" fontId="11" fillId="0" borderId="33" xfId="0" applyFont="1" applyFill="1" applyBorder="1" applyAlignment="1" applyProtection="1">
      <alignment horizontal="center" vertical="center"/>
      <protection locked="0"/>
    </xf>
    <xf numFmtId="176" fontId="11" fillId="0" borderId="33" xfId="21" applyNumberFormat="1" applyFont="1" applyFill="1" applyBorder="1" applyAlignment="1" applyProtection="1">
      <alignment vertical="center"/>
      <protection/>
    </xf>
    <xf numFmtId="0" fontId="11" fillId="0" borderId="34" xfId="0" applyFont="1" applyFill="1" applyBorder="1" applyAlignment="1" applyProtection="1">
      <alignment horizontal="left" vertical="center"/>
      <protection locked="0"/>
    </xf>
    <xf numFmtId="174" fontId="11" fillId="0" borderId="34" xfId="0" applyNumberFormat="1"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176" fontId="11" fillId="0" borderId="34" xfId="21" applyNumberFormat="1" applyFont="1" applyFill="1" applyBorder="1" applyAlignment="1" applyProtection="1">
      <alignment vertical="center"/>
      <protection/>
    </xf>
    <xf numFmtId="0" fontId="4" fillId="0" borderId="35"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protection/>
    </xf>
    <xf numFmtId="0" fontId="26" fillId="3" borderId="15" xfId="0" applyFont="1" applyFill="1" applyBorder="1" applyAlignment="1" applyProtection="1">
      <alignment horizontal="center" vertical="center" wrapText="1"/>
      <protection locked="0"/>
    </xf>
    <xf numFmtId="0" fontId="26" fillId="3" borderId="36"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27" fillId="3" borderId="38" xfId="0" applyFont="1" applyFill="1" applyBorder="1" applyAlignment="1" applyProtection="1">
      <alignment horizontal="center" vertical="center" wrapText="1"/>
      <protection locked="0"/>
    </xf>
    <xf numFmtId="0" fontId="28"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31" fillId="4" borderId="11" xfId="0" applyFont="1" applyFill="1" applyBorder="1" applyAlignment="1">
      <alignment horizontal="center" vertical="center" wrapText="1"/>
    </xf>
    <xf numFmtId="0" fontId="31" fillId="4" borderId="41" xfId="0" applyFont="1" applyFill="1" applyBorder="1" applyAlignment="1">
      <alignment horizontal="center" vertical="center" wrapText="1"/>
    </xf>
    <xf numFmtId="0" fontId="29" fillId="5" borderId="1" xfId="0" applyFont="1" applyFill="1" applyBorder="1" applyAlignment="1" applyProtection="1">
      <alignment horizontal="center" vertical="center"/>
      <protection/>
    </xf>
    <xf numFmtId="0" fontId="29" fillId="5" borderId="2" xfId="0" applyFont="1" applyFill="1" applyBorder="1" applyAlignment="1">
      <alignment horizontal="center" vertical="center"/>
    </xf>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17" fillId="0" borderId="0" xfId="0" applyFont="1" applyAlignment="1" applyProtection="1">
      <alignment horizontal="left" vertical="center" wrapText="1"/>
      <protection locked="0"/>
    </xf>
    <xf numFmtId="0" fontId="17" fillId="0" borderId="0" xfId="0" applyFont="1" applyAlignment="1">
      <alignment horizontal="left" vertical="center" wrapText="1"/>
    </xf>
    <xf numFmtId="0" fontId="10" fillId="0" borderId="42" xfId="0" applyFont="1" applyFill="1" applyBorder="1" applyAlignment="1" applyProtection="1">
      <alignment horizontal="center" vertical="center"/>
      <protection/>
    </xf>
    <xf numFmtId="0" fontId="15" fillId="2" borderId="43" xfId="0" applyFont="1" applyFill="1" applyBorder="1" applyAlignment="1" applyProtection="1">
      <alignment horizontal="center" vertical="center"/>
      <protection/>
    </xf>
    <xf numFmtId="0" fontId="15" fillId="2" borderId="44" xfId="0" applyFont="1" applyFill="1" applyBorder="1" applyAlignment="1" applyProtection="1">
      <alignment horizontal="center" vertical="center"/>
      <protection/>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43" fontId="10" fillId="0" borderId="35" xfId="15" applyFont="1" applyFill="1" applyBorder="1" applyAlignment="1" applyProtection="1">
      <alignment horizontal="center" vertical="center"/>
      <protection/>
    </xf>
    <xf numFmtId="43" fontId="10" fillId="0" borderId="17" xfId="15"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protection/>
    </xf>
    <xf numFmtId="0" fontId="33" fillId="3" borderId="15" xfId="0" applyFont="1" applyFill="1" applyBorder="1" applyAlignment="1" applyProtection="1">
      <alignment horizontal="center" vertical="center" wrapText="1"/>
      <protection locked="0"/>
    </xf>
    <xf numFmtId="0" fontId="33" fillId="3" borderId="36"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35" fillId="3" borderId="38" xfId="0" applyFont="1" applyFill="1" applyBorder="1" applyAlignment="1" applyProtection="1">
      <alignment horizontal="center" vertical="center" wrapText="1"/>
      <protection locked="0"/>
    </xf>
    <xf numFmtId="0" fontId="36" fillId="0" borderId="39" xfId="0" applyFont="1" applyBorder="1" applyAlignment="1">
      <alignment horizontal="center" vertical="center" wrapText="1"/>
    </xf>
    <xf numFmtId="0" fontId="36" fillId="0" borderId="40" xfId="0" applyFont="1" applyBorder="1" applyAlignment="1">
      <alignment horizontal="center" vertical="center" wrapText="1"/>
    </xf>
    <xf numFmtId="0" fontId="10" fillId="0" borderId="36" xfId="0" applyFont="1" applyFill="1" applyBorder="1" applyAlignment="1" applyProtection="1">
      <alignment horizontal="center" vertical="center"/>
      <protection/>
    </xf>
    <xf numFmtId="43" fontId="10" fillId="0" borderId="36" xfId="15" applyFont="1" applyFill="1" applyBorder="1" applyAlignment="1" applyProtection="1">
      <alignment horizontal="center" vertical="center"/>
      <protection/>
    </xf>
    <xf numFmtId="43" fontId="10" fillId="0" borderId="2" xfId="15" applyFont="1" applyFill="1" applyBorder="1" applyAlignment="1" applyProtection="1">
      <alignment horizontal="center" vertical="center"/>
      <protection/>
    </xf>
    <xf numFmtId="0" fontId="10" fillId="0" borderId="36"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protection/>
    </xf>
    <xf numFmtId="0" fontId="35" fillId="4" borderId="45" xfId="0" applyFont="1" applyFill="1" applyBorder="1" applyAlignment="1">
      <alignment horizontal="center" vertical="center" wrapText="1"/>
    </xf>
    <xf numFmtId="0" fontId="35" fillId="4" borderId="46" xfId="0" applyFont="1" applyFill="1" applyBorder="1" applyAlignment="1">
      <alignment horizontal="center" vertical="center" wrapText="1"/>
    </xf>
    <xf numFmtId="0" fontId="34" fillId="0" borderId="46" xfId="0" applyFont="1" applyBorder="1" applyAlignment="1">
      <alignment vertical="center" wrapText="1"/>
    </xf>
    <xf numFmtId="0" fontId="34" fillId="0" borderId="47" xfId="0" applyFont="1" applyBorder="1" applyAlignment="1">
      <alignment vertical="center" wrapText="1"/>
    </xf>
    <xf numFmtId="0" fontId="10" fillId="0" borderId="37" xfId="0" applyFont="1" applyFill="1" applyBorder="1" applyAlignment="1" applyProtection="1">
      <alignment horizontal="center" vertical="center"/>
      <protection/>
    </xf>
    <xf numFmtId="0" fontId="15" fillId="2" borderId="48" xfId="0" applyFont="1" applyFill="1" applyBorder="1" applyAlignment="1" applyProtection="1">
      <alignment horizontal="center" vertical="center"/>
      <protection/>
    </xf>
    <xf numFmtId="0" fontId="15" fillId="2" borderId="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11" fillId="0" borderId="31" xfId="0" applyFont="1" applyFill="1" applyBorder="1" applyAlignment="1" applyProtection="1">
      <alignment vertical="center"/>
      <protection locked="0"/>
    </xf>
    <xf numFmtId="175" fontId="11" fillId="0" borderId="31" xfId="15" applyNumberFormat="1" applyFont="1" applyFill="1" applyBorder="1" applyAlignment="1" applyProtection="1">
      <alignment horizontal="right" vertical="center"/>
      <protection locked="0"/>
    </xf>
    <xf numFmtId="172" fontId="11" fillId="0" borderId="31" xfId="15" applyNumberFormat="1" applyFont="1" applyFill="1" applyBorder="1" applyAlignment="1" applyProtection="1">
      <alignment vertical="center"/>
      <protection locked="0"/>
    </xf>
    <xf numFmtId="175" fontId="11" fillId="0" borderId="31" xfId="15" applyNumberFormat="1" applyFont="1" applyFill="1" applyBorder="1" applyAlignment="1" applyProtection="1">
      <alignment horizontal="right" vertical="center"/>
      <protection/>
    </xf>
    <xf numFmtId="172" fontId="11" fillId="0" borderId="31" xfId="15" applyNumberFormat="1" applyFont="1" applyFill="1" applyBorder="1" applyAlignment="1" applyProtection="1">
      <alignment vertical="center"/>
      <protection/>
    </xf>
    <xf numFmtId="172" fontId="11" fillId="0" borderId="31" xfId="21" applyNumberFormat="1" applyFont="1" applyFill="1" applyBorder="1" applyAlignment="1" applyProtection="1">
      <alignment vertical="center"/>
      <protection/>
    </xf>
    <xf numFmtId="177" fontId="11" fillId="0" borderId="31" xfId="21" applyNumberFormat="1" applyFont="1" applyFill="1" applyBorder="1" applyAlignment="1" applyProtection="1">
      <alignment vertical="center"/>
      <protection/>
    </xf>
    <xf numFmtId="0" fontId="11" fillId="0" borderId="31" xfId="0" applyFont="1" applyFill="1" applyBorder="1" applyAlignment="1">
      <alignment vertical="center"/>
    </xf>
    <xf numFmtId="175" fontId="11" fillId="0" borderId="31" xfId="0" applyNumberFormat="1" applyFont="1" applyFill="1" applyBorder="1" applyAlignment="1">
      <alignment horizontal="right" vertical="center"/>
    </xf>
    <xf numFmtId="172" fontId="11" fillId="0" borderId="31" xfId="0" applyNumberFormat="1" applyFont="1" applyFill="1" applyBorder="1" applyAlignment="1">
      <alignment vertical="center"/>
    </xf>
    <xf numFmtId="172" fontId="11" fillId="0" borderId="31" xfId="15" applyNumberFormat="1" applyFont="1" applyFill="1" applyBorder="1" applyAlignment="1">
      <alignment vertical="center"/>
    </xf>
    <xf numFmtId="177" fontId="11" fillId="0" borderId="31" xfId="15" applyNumberFormat="1" applyFont="1" applyFill="1" applyBorder="1" applyAlignment="1">
      <alignment vertical="center"/>
    </xf>
    <xf numFmtId="176" fontId="11" fillId="0" borderId="31" xfId="21" applyNumberFormat="1" applyFont="1" applyFill="1" applyBorder="1" applyAlignment="1">
      <alignment vertical="center"/>
    </xf>
    <xf numFmtId="175" fontId="11" fillId="0" borderId="31" xfId="15" applyNumberFormat="1" applyFont="1" applyFill="1" applyBorder="1" applyAlignment="1">
      <alignment horizontal="right" vertical="center"/>
    </xf>
    <xf numFmtId="0" fontId="11" fillId="0" borderId="31" xfId="0" applyNumberFormat="1" applyFont="1" applyFill="1" applyBorder="1" applyAlignment="1" applyProtection="1">
      <alignment vertical="center"/>
      <protection locked="0"/>
    </xf>
    <xf numFmtId="0" fontId="11" fillId="0" borderId="31" xfId="0" applyNumberFormat="1" applyFont="1" applyFill="1" applyBorder="1" applyAlignment="1">
      <alignment vertical="center"/>
    </xf>
    <xf numFmtId="176" fontId="11" fillId="0" borderId="31" xfId="15" applyNumberFormat="1" applyFont="1" applyFill="1" applyBorder="1" applyAlignment="1">
      <alignment vertical="center"/>
    </xf>
    <xf numFmtId="176" fontId="11" fillId="0" borderId="31" xfId="0" applyNumberFormat="1" applyFont="1" applyFill="1" applyBorder="1" applyAlignment="1">
      <alignment vertical="center"/>
    </xf>
    <xf numFmtId="0" fontId="11" fillId="0" borderId="33" xfId="0" applyFont="1" applyFill="1" applyBorder="1" applyAlignment="1" applyProtection="1">
      <alignment vertical="center"/>
      <protection locked="0"/>
    </xf>
    <xf numFmtId="175" fontId="11" fillId="0" borderId="33" xfId="15" applyNumberFormat="1" applyFont="1" applyFill="1" applyBorder="1" applyAlignment="1" applyProtection="1">
      <alignment horizontal="right" vertical="center"/>
      <protection locked="0"/>
    </xf>
    <xf numFmtId="172" fontId="11" fillId="0" borderId="33" xfId="15" applyNumberFormat="1" applyFont="1" applyFill="1" applyBorder="1" applyAlignment="1" applyProtection="1">
      <alignment vertical="center"/>
      <protection locked="0"/>
    </xf>
    <xf numFmtId="175" fontId="11" fillId="0" borderId="33" xfId="15" applyNumberFormat="1" applyFont="1" applyFill="1" applyBorder="1" applyAlignment="1" applyProtection="1">
      <alignment horizontal="right" vertical="center"/>
      <protection/>
    </xf>
    <xf numFmtId="172" fontId="11" fillId="0" borderId="33" xfId="15" applyNumberFormat="1" applyFont="1" applyFill="1" applyBorder="1" applyAlignment="1" applyProtection="1">
      <alignment vertical="center"/>
      <protection/>
    </xf>
    <xf numFmtId="172" fontId="11" fillId="0" borderId="33" xfId="21" applyNumberFormat="1" applyFont="1" applyFill="1" applyBorder="1" applyAlignment="1" applyProtection="1">
      <alignment vertical="center"/>
      <protection/>
    </xf>
    <xf numFmtId="177" fontId="11" fillId="0" borderId="33" xfId="21" applyNumberFormat="1" applyFont="1" applyFill="1" applyBorder="1" applyAlignment="1" applyProtection="1">
      <alignment vertical="center"/>
      <protection/>
    </xf>
    <xf numFmtId="177" fontId="11" fillId="0" borderId="49" xfId="21" applyNumberFormat="1" applyFont="1" applyFill="1" applyBorder="1" applyAlignment="1" applyProtection="1">
      <alignment vertical="center"/>
      <protection/>
    </xf>
    <xf numFmtId="177" fontId="11" fillId="0" borderId="50" xfId="21" applyNumberFormat="1" applyFont="1" applyFill="1" applyBorder="1" applyAlignment="1" applyProtection="1">
      <alignment vertical="center"/>
      <protection/>
    </xf>
    <xf numFmtId="177" fontId="11" fillId="0" borderId="50" xfId="0" applyNumberFormat="1" applyFont="1" applyFill="1" applyBorder="1" applyAlignment="1">
      <alignment vertical="center"/>
    </xf>
    <xf numFmtId="177" fontId="11" fillId="0" borderId="50" xfId="15" applyNumberFormat="1" applyFont="1" applyFill="1" applyBorder="1" applyAlignment="1">
      <alignment vertical="center"/>
    </xf>
    <xf numFmtId="0" fontId="11" fillId="0" borderId="34" xfId="0" applyFont="1" applyFill="1" applyBorder="1" applyAlignment="1" applyProtection="1">
      <alignment vertical="center"/>
      <protection locked="0"/>
    </xf>
    <xf numFmtId="0" fontId="11" fillId="0" borderId="34" xfId="0" applyFont="1" applyFill="1" applyBorder="1" applyAlignment="1">
      <alignment horizontal="left" vertical="center"/>
    </xf>
    <xf numFmtId="175" fontId="11" fillId="0" borderId="34" xfId="15" applyNumberFormat="1" applyFont="1" applyFill="1" applyBorder="1" applyAlignment="1">
      <alignment horizontal="right" vertical="center"/>
    </xf>
    <xf numFmtId="172" fontId="11" fillId="0" borderId="34" xfId="15" applyNumberFormat="1" applyFont="1" applyFill="1" applyBorder="1" applyAlignment="1">
      <alignment vertical="center"/>
    </xf>
    <xf numFmtId="172" fontId="11" fillId="0" borderId="34" xfId="21" applyNumberFormat="1" applyFont="1" applyFill="1" applyBorder="1" applyAlignment="1" applyProtection="1">
      <alignment vertical="center"/>
      <protection/>
    </xf>
    <xf numFmtId="177" fontId="11" fillId="0" borderId="34" xfId="21" applyNumberFormat="1" applyFont="1" applyFill="1" applyBorder="1" applyAlignment="1" applyProtection="1">
      <alignment vertical="center"/>
      <protection/>
    </xf>
    <xf numFmtId="177" fontId="11" fillId="0" borderId="51" xfId="15" applyNumberFormat="1" applyFont="1" applyFill="1" applyBorder="1" applyAlignment="1">
      <alignment vertical="center"/>
    </xf>
    <xf numFmtId="0" fontId="11" fillId="0" borderId="34" xfId="0" applyFont="1" applyFill="1" applyBorder="1" applyAlignment="1">
      <alignment vertical="center"/>
    </xf>
    <xf numFmtId="174" fontId="11" fillId="0" borderId="34" xfId="0" applyNumberFormat="1" applyFont="1" applyFill="1" applyBorder="1" applyAlignment="1">
      <alignment horizontal="center" vertical="center"/>
    </xf>
    <xf numFmtId="0" fontId="11" fillId="0" borderId="34" xfId="0" applyFont="1" applyFill="1" applyBorder="1" applyAlignment="1">
      <alignment horizontal="center" vertical="center"/>
    </xf>
    <xf numFmtId="177" fontId="11" fillId="0" borderId="51" xfId="0" applyNumberFormat="1" applyFont="1" applyFill="1" applyBorder="1" applyAlignment="1">
      <alignmen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8202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485775</xdr:colOff>
      <xdr:row>0</xdr:row>
      <xdr:rowOff>0</xdr:rowOff>
    </xdr:to>
    <xdr:sp fLocksText="0">
      <xdr:nvSpPr>
        <xdr:cNvPr id="2" name="TextBox 2"/>
        <xdr:cNvSpPr txBox="1">
          <a:spLocks noChangeArrowheads="1"/>
        </xdr:cNvSpPr>
      </xdr:nvSpPr>
      <xdr:spPr>
        <a:xfrm>
          <a:off x="15382875" y="0"/>
          <a:ext cx="28194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84296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447675</xdr:colOff>
      <xdr:row>0</xdr:row>
      <xdr:rowOff>0</xdr:rowOff>
    </xdr:to>
    <xdr:sp fLocksText="0">
      <xdr:nvSpPr>
        <xdr:cNvPr id="2" name="TextBox 2"/>
        <xdr:cNvSpPr txBox="1">
          <a:spLocks noChangeArrowheads="1"/>
        </xdr:cNvSpPr>
      </xdr:nvSpPr>
      <xdr:spPr>
        <a:xfrm>
          <a:off x="6248400" y="0"/>
          <a:ext cx="21812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98"/>
  <sheetViews>
    <sheetView tabSelected="1" zoomScale="50" zoomScaleNormal="50" workbookViewId="0" topLeftCell="A1">
      <selection activeCell="C3" sqref="C3"/>
    </sheetView>
  </sheetViews>
  <sheetFormatPr defaultColWidth="9.140625" defaultRowHeight="12.75"/>
  <cols>
    <col min="1" max="1" width="4.00390625" style="22" bestFit="1" customWidth="1"/>
    <col min="2" max="2" width="1.7109375" style="9" customWidth="1"/>
    <col min="3" max="3" width="41.57421875" style="5" customWidth="1"/>
    <col min="4" max="4" width="9.8515625" style="5" customWidth="1"/>
    <col min="5" max="5" width="13.8515625" style="5" bestFit="1" customWidth="1"/>
    <col min="6" max="6" width="19.57421875" style="10" customWidth="1"/>
    <col min="7" max="7" width="5.57421875" style="11" customWidth="1"/>
    <col min="8" max="8" width="7.28125" style="11" customWidth="1"/>
    <col min="9" max="9" width="7.57421875" style="11" customWidth="1"/>
    <col min="10" max="10" width="13.28125" style="5" customWidth="1"/>
    <col min="11" max="11" width="8.57421875" style="5" bestFit="1" customWidth="1"/>
    <col min="12" max="12" width="13.421875" style="5" bestFit="1" customWidth="1"/>
    <col min="13" max="13" width="8.57421875" style="5" bestFit="1" customWidth="1"/>
    <col min="14" max="14" width="13.421875" style="5" bestFit="1" customWidth="1"/>
    <col min="15" max="15" width="8.57421875" style="5" bestFit="1" customWidth="1"/>
    <col min="16" max="16" width="13.28125" style="19" customWidth="1"/>
    <col min="17" max="17" width="9.421875" style="5" bestFit="1" customWidth="1"/>
    <col min="18" max="18" width="8.28125" style="5" bestFit="1" customWidth="1"/>
    <col min="19" max="19" width="7.421875" style="5" bestFit="1" customWidth="1"/>
    <col min="20" max="20" width="13.421875" style="18" bestFit="1" customWidth="1"/>
    <col min="21" max="21" width="8.57421875" style="5" bestFit="1" customWidth="1"/>
    <col min="22" max="22" width="16.8515625" style="18" bestFit="1" customWidth="1"/>
    <col min="23" max="23" width="11.57421875" style="5" customWidth="1"/>
    <col min="24" max="24" width="7.28125" style="5" customWidth="1"/>
    <col min="25" max="25" width="38.57421875" style="5" customWidth="1"/>
    <col min="26" max="26" width="38.57421875" style="1" customWidth="1"/>
    <col min="27" max="29" width="38.57421875" style="5" customWidth="1"/>
    <col min="30" max="30" width="2.7109375" style="5" bestFit="1" customWidth="1"/>
    <col min="31" max="16384" width="38.57421875" style="5" customWidth="1"/>
  </cols>
  <sheetData>
    <row r="1" spans="1:24" ht="38.25">
      <c r="A1" s="137" t="s">
        <v>56</v>
      </c>
      <c r="B1" s="138"/>
      <c r="C1" s="138"/>
      <c r="D1" s="138"/>
      <c r="E1" s="138"/>
      <c r="F1" s="138"/>
      <c r="G1" s="138"/>
      <c r="H1" s="138"/>
      <c r="I1" s="138"/>
      <c r="J1" s="138"/>
      <c r="K1" s="138"/>
      <c r="L1" s="138"/>
      <c r="M1" s="138"/>
      <c r="N1" s="138"/>
      <c r="O1" s="138"/>
      <c r="P1" s="138"/>
      <c r="Q1" s="138"/>
      <c r="R1" s="138"/>
      <c r="S1" s="138"/>
      <c r="T1" s="138"/>
      <c r="U1" s="138"/>
      <c r="V1" s="138"/>
      <c r="W1" s="138"/>
      <c r="X1" s="139"/>
    </row>
    <row r="2" spans="1:24" ht="50.25">
      <c r="A2" s="140" t="s">
        <v>44</v>
      </c>
      <c r="B2" s="141"/>
      <c r="C2" s="141"/>
      <c r="D2" s="141"/>
      <c r="E2" s="141"/>
      <c r="F2" s="141"/>
      <c r="G2" s="141"/>
      <c r="H2" s="141"/>
      <c r="I2" s="141"/>
      <c r="J2" s="141"/>
      <c r="K2" s="141"/>
      <c r="L2" s="141"/>
      <c r="M2" s="141"/>
      <c r="N2" s="141"/>
      <c r="O2" s="141"/>
      <c r="P2" s="141"/>
      <c r="Q2" s="141"/>
      <c r="R2" s="141"/>
      <c r="S2" s="141"/>
      <c r="T2" s="141"/>
      <c r="U2" s="141"/>
      <c r="V2" s="141"/>
      <c r="W2" s="141"/>
      <c r="X2" s="142"/>
    </row>
    <row r="3" spans="1:24" ht="37.5">
      <c r="A3" s="58"/>
      <c r="B3" s="59"/>
      <c r="C3" s="60" t="s">
        <v>45</v>
      </c>
      <c r="D3" s="59"/>
      <c r="E3" s="59"/>
      <c r="F3" s="59"/>
      <c r="G3" s="65"/>
      <c r="H3" s="65"/>
      <c r="I3" s="65"/>
      <c r="J3" s="59"/>
      <c r="K3" s="59"/>
      <c r="L3" s="59"/>
      <c r="M3" s="59"/>
      <c r="N3" s="59"/>
      <c r="O3" s="143" t="s">
        <v>122</v>
      </c>
      <c r="P3" s="143"/>
      <c r="Q3" s="143"/>
      <c r="R3" s="143"/>
      <c r="S3" s="143"/>
      <c r="T3" s="143"/>
      <c r="U3" s="143"/>
      <c r="V3" s="143"/>
      <c r="W3" s="143"/>
      <c r="X3" s="144"/>
    </row>
    <row r="4" spans="1:24" s="2" customFormat="1" ht="27.75" thickBot="1">
      <c r="A4" s="145" t="s">
        <v>38</v>
      </c>
      <c r="B4" s="146"/>
      <c r="C4" s="146"/>
      <c r="D4" s="146"/>
      <c r="E4" s="146"/>
      <c r="F4" s="146"/>
      <c r="G4" s="146"/>
      <c r="H4" s="146"/>
      <c r="I4" s="146"/>
      <c r="J4" s="146"/>
      <c r="K4" s="146"/>
      <c r="L4" s="146"/>
      <c r="M4" s="146"/>
      <c r="N4" s="146"/>
      <c r="O4" s="146"/>
      <c r="P4" s="146"/>
      <c r="Q4" s="147"/>
      <c r="R4" s="147"/>
      <c r="S4" s="147"/>
      <c r="T4" s="147"/>
      <c r="U4" s="147"/>
      <c r="V4" s="147"/>
      <c r="W4" s="147"/>
      <c r="X4" s="148"/>
    </row>
    <row r="5" spans="1:26" s="3" customFormat="1" ht="18">
      <c r="A5" s="56"/>
      <c r="B5" s="57"/>
      <c r="C5" s="156" t="s">
        <v>0</v>
      </c>
      <c r="D5" s="158" t="s">
        <v>14</v>
      </c>
      <c r="E5" s="158" t="s">
        <v>1</v>
      </c>
      <c r="F5" s="158" t="s">
        <v>37</v>
      </c>
      <c r="G5" s="134" t="s">
        <v>15</v>
      </c>
      <c r="H5" s="134" t="s">
        <v>16</v>
      </c>
      <c r="I5" s="134" t="s">
        <v>17</v>
      </c>
      <c r="J5" s="136" t="s">
        <v>2</v>
      </c>
      <c r="K5" s="136"/>
      <c r="L5" s="136" t="s">
        <v>3</v>
      </c>
      <c r="M5" s="136"/>
      <c r="N5" s="136" t="s">
        <v>4</v>
      </c>
      <c r="O5" s="136"/>
      <c r="P5" s="136" t="s">
        <v>18</v>
      </c>
      <c r="Q5" s="136"/>
      <c r="R5" s="136"/>
      <c r="S5" s="136"/>
      <c r="T5" s="136" t="s">
        <v>19</v>
      </c>
      <c r="U5" s="136"/>
      <c r="V5" s="136" t="s">
        <v>20</v>
      </c>
      <c r="W5" s="136"/>
      <c r="X5" s="151"/>
      <c r="Z5" s="4"/>
    </row>
    <row r="6" spans="1:26" s="3" customFormat="1" ht="27.75" thickBot="1">
      <c r="A6" s="23"/>
      <c r="B6" s="68"/>
      <c r="C6" s="157"/>
      <c r="D6" s="159"/>
      <c r="E6" s="160"/>
      <c r="F6" s="160"/>
      <c r="G6" s="135"/>
      <c r="H6" s="135"/>
      <c r="I6" s="135"/>
      <c r="J6" s="71" t="s">
        <v>13</v>
      </c>
      <c r="K6" s="71" t="s">
        <v>6</v>
      </c>
      <c r="L6" s="71" t="s">
        <v>13</v>
      </c>
      <c r="M6" s="71" t="s">
        <v>6</v>
      </c>
      <c r="N6" s="71" t="s">
        <v>13</v>
      </c>
      <c r="O6" s="71" t="s">
        <v>6</v>
      </c>
      <c r="P6" s="69" t="s">
        <v>13</v>
      </c>
      <c r="Q6" s="69" t="s">
        <v>6</v>
      </c>
      <c r="R6" s="70" t="s">
        <v>21</v>
      </c>
      <c r="S6" s="70" t="s">
        <v>22</v>
      </c>
      <c r="T6" s="72" t="s">
        <v>13</v>
      </c>
      <c r="U6" s="73" t="s">
        <v>5</v>
      </c>
      <c r="V6" s="72" t="s">
        <v>13</v>
      </c>
      <c r="W6" s="71" t="s">
        <v>6</v>
      </c>
      <c r="X6" s="74" t="s">
        <v>22</v>
      </c>
      <c r="Z6" s="4"/>
    </row>
    <row r="7" spans="1:26" s="3" customFormat="1" ht="18">
      <c r="A7" s="42">
        <v>1</v>
      </c>
      <c r="B7" s="83"/>
      <c r="C7" s="200" t="s">
        <v>95</v>
      </c>
      <c r="D7" s="126">
        <v>38891</v>
      </c>
      <c r="E7" s="127" t="s">
        <v>8</v>
      </c>
      <c r="F7" s="125" t="s">
        <v>10</v>
      </c>
      <c r="G7" s="128">
        <v>134</v>
      </c>
      <c r="H7" s="128">
        <v>149</v>
      </c>
      <c r="I7" s="128">
        <v>3</v>
      </c>
      <c r="J7" s="201">
        <v>46419</v>
      </c>
      <c r="K7" s="202">
        <v>6023</v>
      </c>
      <c r="L7" s="201">
        <v>65150</v>
      </c>
      <c r="M7" s="202">
        <v>8120</v>
      </c>
      <c r="N7" s="201">
        <v>70330</v>
      </c>
      <c r="O7" s="202">
        <v>8997</v>
      </c>
      <c r="P7" s="203">
        <f>+J7+L7+N7</f>
        <v>181899</v>
      </c>
      <c r="Q7" s="204">
        <f>+K7+M7+O7</f>
        <v>23140</v>
      </c>
      <c r="R7" s="205">
        <f>IF(P7&lt;&gt;0,Q7/H7,"")</f>
        <v>155.3020134228188</v>
      </c>
      <c r="S7" s="206">
        <f>IF(P7&lt;&gt;0,P7/Q7,"")</f>
        <v>7.8608038029386345</v>
      </c>
      <c r="T7" s="201">
        <v>249661</v>
      </c>
      <c r="U7" s="129">
        <f>IF(T7&lt;&gt;0,-(T7-P7)/T7,"")</f>
        <v>-0.271416040150444</v>
      </c>
      <c r="V7" s="201">
        <v>1315162</v>
      </c>
      <c r="W7" s="202">
        <v>171902</v>
      </c>
      <c r="X7" s="207">
        <f>V7/W7</f>
        <v>7.650649788833173</v>
      </c>
      <c r="Z7" s="4"/>
    </row>
    <row r="8" spans="1:26" s="35" customFormat="1" ht="18">
      <c r="A8" s="42">
        <v>2</v>
      </c>
      <c r="B8" s="84"/>
      <c r="C8" s="182" t="s">
        <v>123</v>
      </c>
      <c r="D8" s="113">
        <v>38905</v>
      </c>
      <c r="E8" s="114" t="s">
        <v>8</v>
      </c>
      <c r="F8" s="112" t="s">
        <v>34</v>
      </c>
      <c r="G8" s="115">
        <v>41</v>
      </c>
      <c r="H8" s="115">
        <v>41</v>
      </c>
      <c r="I8" s="115">
        <v>1</v>
      </c>
      <c r="J8" s="183">
        <v>26698.5</v>
      </c>
      <c r="K8" s="184">
        <v>2425</v>
      </c>
      <c r="L8" s="183">
        <v>30159</v>
      </c>
      <c r="M8" s="184">
        <v>3145</v>
      </c>
      <c r="N8" s="183">
        <v>31208</v>
      </c>
      <c r="O8" s="184">
        <v>3279</v>
      </c>
      <c r="P8" s="185">
        <f>+J8+L8+N8</f>
        <v>88065.5</v>
      </c>
      <c r="Q8" s="186">
        <f>+K8+M8+O8</f>
        <v>8849</v>
      </c>
      <c r="R8" s="187">
        <f>IF(P8&lt;&gt;0,Q8/H8,"")</f>
        <v>215.82926829268294</v>
      </c>
      <c r="S8" s="188">
        <f>IF(P8&lt;&gt;0,P8/Q8,"")</f>
        <v>9.952028477794101</v>
      </c>
      <c r="T8" s="183"/>
      <c r="U8" s="116">
        <f>IF(T8&lt;&gt;0,-(T8-P8)/T8,"")</f>
      </c>
      <c r="V8" s="183">
        <v>88065.5</v>
      </c>
      <c r="W8" s="184">
        <v>8849</v>
      </c>
      <c r="X8" s="208">
        <f>V8/W8</f>
        <v>9.952028477794101</v>
      </c>
      <c r="Z8" s="36"/>
    </row>
    <row r="9" spans="1:26" s="35" customFormat="1" ht="18">
      <c r="A9" s="42">
        <v>3</v>
      </c>
      <c r="B9" s="84"/>
      <c r="C9" s="182" t="s">
        <v>100</v>
      </c>
      <c r="D9" s="113">
        <v>38898</v>
      </c>
      <c r="E9" s="114" t="s">
        <v>8</v>
      </c>
      <c r="F9" s="112" t="s">
        <v>32</v>
      </c>
      <c r="G9" s="115">
        <v>52</v>
      </c>
      <c r="H9" s="115">
        <v>54</v>
      </c>
      <c r="I9" s="115">
        <v>2</v>
      </c>
      <c r="J9" s="183">
        <v>15486</v>
      </c>
      <c r="K9" s="184">
        <v>2019</v>
      </c>
      <c r="L9" s="183">
        <v>21533.5</v>
      </c>
      <c r="M9" s="184">
        <v>2653</v>
      </c>
      <c r="N9" s="183">
        <v>26555.5</v>
      </c>
      <c r="O9" s="184">
        <v>3272</v>
      </c>
      <c r="P9" s="185">
        <f>+J9+L9+N9</f>
        <v>63575</v>
      </c>
      <c r="Q9" s="186">
        <f>+K9+M9+O9</f>
        <v>7944</v>
      </c>
      <c r="R9" s="187">
        <f>IF(P9&lt;&gt;0,Q9/H9,"")</f>
        <v>147.11111111111111</v>
      </c>
      <c r="S9" s="188">
        <f>IF(P9&lt;&gt;0,P9/Q9,"")</f>
        <v>8.002895266868077</v>
      </c>
      <c r="T9" s="183">
        <v>98099.5</v>
      </c>
      <c r="U9" s="116">
        <f>IF(T9&lt;&gt;0,-(T9-P9)/T9,"")</f>
        <v>-0.35193349609325225</v>
      </c>
      <c r="V9" s="183">
        <v>241729.5</v>
      </c>
      <c r="W9" s="184">
        <v>30616</v>
      </c>
      <c r="X9" s="208">
        <f>V9/W9</f>
        <v>7.895528481839561</v>
      </c>
      <c r="Z9" s="36"/>
    </row>
    <row r="10" spans="1:27" s="38" customFormat="1" ht="18">
      <c r="A10" s="42">
        <v>4</v>
      </c>
      <c r="B10" s="85"/>
      <c r="C10" s="189" t="s">
        <v>96</v>
      </c>
      <c r="D10" s="118">
        <v>38891</v>
      </c>
      <c r="E10" s="119" t="s">
        <v>79</v>
      </c>
      <c r="F10" s="117" t="s">
        <v>117</v>
      </c>
      <c r="G10" s="120">
        <v>45</v>
      </c>
      <c r="H10" s="120">
        <v>47</v>
      </c>
      <c r="I10" s="120">
        <v>3</v>
      </c>
      <c r="J10" s="190">
        <v>10489.5</v>
      </c>
      <c r="K10" s="191">
        <v>1641</v>
      </c>
      <c r="L10" s="190">
        <v>15947.5</v>
      </c>
      <c r="M10" s="191">
        <v>2442</v>
      </c>
      <c r="N10" s="190">
        <v>21477</v>
      </c>
      <c r="O10" s="191">
        <v>3357</v>
      </c>
      <c r="P10" s="190">
        <f>J10+L10+N10</f>
        <v>47914</v>
      </c>
      <c r="Q10" s="191">
        <f>K10+M10+O10</f>
        <v>7440</v>
      </c>
      <c r="R10" s="192">
        <f>+Q10/H10</f>
        <v>158.29787234042553</v>
      </c>
      <c r="S10" s="193">
        <f>+P10/Q10</f>
        <v>6.440053763440861</v>
      </c>
      <c r="T10" s="190">
        <v>59277.5</v>
      </c>
      <c r="U10" s="194">
        <f>(+T10-P10)/T10</f>
        <v>0.1917000548268736</v>
      </c>
      <c r="V10" s="190">
        <v>310376.5</v>
      </c>
      <c r="W10" s="191">
        <v>42010</v>
      </c>
      <c r="X10" s="209">
        <f>V10/W10</f>
        <v>7.3881575815282075</v>
      </c>
      <c r="Y10" s="37"/>
      <c r="AA10" s="37"/>
    </row>
    <row r="11" spans="1:26" s="39" customFormat="1" ht="18">
      <c r="A11" s="42">
        <v>5</v>
      </c>
      <c r="B11" s="85"/>
      <c r="C11" s="189" t="s">
        <v>124</v>
      </c>
      <c r="D11" s="118">
        <v>38874</v>
      </c>
      <c r="E11" s="117" t="s">
        <v>9</v>
      </c>
      <c r="F11" s="117" t="s">
        <v>29</v>
      </c>
      <c r="G11" s="120">
        <v>66</v>
      </c>
      <c r="H11" s="120">
        <v>66</v>
      </c>
      <c r="I11" s="120">
        <v>5</v>
      </c>
      <c r="J11" s="195">
        <v>10809</v>
      </c>
      <c r="K11" s="192">
        <v>1867</v>
      </c>
      <c r="L11" s="195">
        <v>13689</v>
      </c>
      <c r="M11" s="192">
        <v>2276</v>
      </c>
      <c r="N11" s="195">
        <v>16112</v>
      </c>
      <c r="O11" s="192">
        <v>2721</v>
      </c>
      <c r="P11" s="195">
        <f>SUM(J11+L11+N11)</f>
        <v>40610</v>
      </c>
      <c r="Q11" s="192">
        <f>SUM(K11+M11+O11)</f>
        <v>6864</v>
      </c>
      <c r="R11" s="187">
        <f>IF(P11&lt;&gt;0,Q11/H11,"")</f>
        <v>104</v>
      </c>
      <c r="S11" s="188">
        <f>IF(P11&lt;&gt;0,P11/Q11,"")</f>
        <v>5.916375291375291</v>
      </c>
      <c r="T11" s="195">
        <v>44536.5</v>
      </c>
      <c r="U11" s="116">
        <f>IF(T11&lt;&gt;0,-(T11-P11)/T11,"")</f>
        <v>-0.08816364105845767</v>
      </c>
      <c r="V11" s="195">
        <v>1324779.5</v>
      </c>
      <c r="W11" s="192">
        <v>186019</v>
      </c>
      <c r="X11" s="209">
        <f>V11/W11</f>
        <v>7.121742940237287</v>
      </c>
      <c r="Y11" s="37"/>
      <c r="Z11" s="37"/>
    </row>
    <row r="12" spans="1:26" s="39" customFormat="1" ht="18">
      <c r="A12" s="42">
        <v>6</v>
      </c>
      <c r="B12" s="85"/>
      <c r="C12" s="189" t="s">
        <v>101</v>
      </c>
      <c r="D12" s="118">
        <v>38898</v>
      </c>
      <c r="E12" s="119" t="s">
        <v>79</v>
      </c>
      <c r="F12" s="117" t="s">
        <v>125</v>
      </c>
      <c r="G12" s="120">
        <v>47</v>
      </c>
      <c r="H12" s="120">
        <v>48</v>
      </c>
      <c r="I12" s="120">
        <v>2</v>
      </c>
      <c r="J12" s="190">
        <v>9001.5</v>
      </c>
      <c r="K12" s="191">
        <v>1225</v>
      </c>
      <c r="L12" s="190">
        <v>13837.5</v>
      </c>
      <c r="M12" s="191">
        <v>1750</v>
      </c>
      <c r="N12" s="190">
        <v>17119</v>
      </c>
      <c r="O12" s="191">
        <v>2189</v>
      </c>
      <c r="P12" s="190">
        <f>J12+L12+N12</f>
        <v>39958</v>
      </c>
      <c r="Q12" s="191">
        <f>K12+M12+O12</f>
        <v>5164</v>
      </c>
      <c r="R12" s="192">
        <f>+Q12/H12</f>
        <v>107.58333333333333</v>
      </c>
      <c r="S12" s="193">
        <f>+P12/Q12</f>
        <v>7.737800154918668</v>
      </c>
      <c r="T12" s="190">
        <v>50171</v>
      </c>
      <c r="U12" s="194">
        <f>(+T12-P12)/T12</f>
        <v>0.20356381176376792</v>
      </c>
      <c r="V12" s="190">
        <v>128016</v>
      </c>
      <c r="W12" s="191">
        <v>16634</v>
      </c>
      <c r="X12" s="209">
        <f>V12/W12</f>
        <v>7.696044246723578</v>
      </c>
      <c r="Y12" s="55"/>
      <c r="Z12" s="55"/>
    </row>
    <row r="13" spans="1:26" s="39" customFormat="1" ht="18">
      <c r="A13" s="42">
        <v>7</v>
      </c>
      <c r="B13" s="85"/>
      <c r="C13" s="182" t="s">
        <v>57</v>
      </c>
      <c r="D13" s="113">
        <v>38856</v>
      </c>
      <c r="E13" s="114" t="s">
        <v>8</v>
      </c>
      <c r="F13" s="112" t="s">
        <v>32</v>
      </c>
      <c r="G13" s="115">
        <v>195</v>
      </c>
      <c r="H13" s="115">
        <v>59</v>
      </c>
      <c r="I13" s="115">
        <v>8</v>
      </c>
      <c r="J13" s="183">
        <v>7063.5</v>
      </c>
      <c r="K13" s="184">
        <v>1034</v>
      </c>
      <c r="L13" s="183">
        <v>11208</v>
      </c>
      <c r="M13" s="184">
        <v>1595</v>
      </c>
      <c r="N13" s="183">
        <v>12809.5</v>
      </c>
      <c r="O13" s="184">
        <v>1793</v>
      </c>
      <c r="P13" s="185">
        <f>+J13+L13+N13</f>
        <v>31081</v>
      </c>
      <c r="Q13" s="186">
        <f>+K13+M13+O13</f>
        <v>4422</v>
      </c>
      <c r="R13" s="187">
        <f>IF(P13&lt;&gt;0,Q13/H13,"")</f>
        <v>74.94915254237289</v>
      </c>
      <c r="S13" s="188">
        <f>IF(P13&lt;&gt;0,P13/Q13,"")</f>
        <v>7.0287200361827225</v>
      </c>
      <c r="T13" s="183">
        <v>44040.5</v>
      </c>
      <c r="U13" s="116">
        <f>IF(T13&lt;&gt;0,-(T13-P13)/T13,"")</f>
        <v>-0.29426323497689627</v>
      </c>
      <c r="V13" s="183">
        <v>7343548.5</v>
      </c>
      <c r="W13" s="184">
        <v>1006912</v>
      </c>
      <c r="X13" s="208">
        <f>V13/W13</f>
        <v>7.293138327877709</v>
      </c>
      <c r="Y13" s="37"/>
      <c r="Z13" s="37"/>
    </row>
    <row r="14" spans="1:26" s="39" customFormat="1" ht="18">
      <c r="A14" s="42">
        <v>8</v>
      </c>
      <c r="B14" s="85"/>
      <c r="C14" s="196" t="s">
        <v>102</v>
      </c>
      <c r="D14" s="113">
        <v>38898</v>
      </c>
      <c r="E14" s="121" t="s">
        <v>62</v>
      </c>
      <c r="F14" s="121" t="s">
        <v>103</v>
      </c>
      <c r="G14" s="122">
        <v>31</v>
      </c>
      <c r="H14" s="122">
        <v>31</v>
      </c>
      <c r="I14" s="122">
        <v>2</v>
      </c>
      <c r="J14" s="183">
        <v>5245</v>
      </c>
      <c r="K14" s="184">
        <v>814</v>
      </c>
      <c r="L14" s="183">
        <v>7792</v>
      </c>
      <c r="M14" s="184">
        <v>1071</v>
      </c>
      <c r="N14" s="183">
        <v>10955</v>
      </c>
      <c r="O14" s="184">
        <v>1396</v>
      </c>
      <c r="P14" s="185">
        <f>+J14+L14+N14</f>
        <v>23992</v>
      </c>
      <c r="Q14" s="186">
        <f>+K14+M14+O14</f>
        <v>3281</v>
      </c>
      <c r="R14" s="192">
        <f>+Q14/H14</f>
        <v>105.83870967741936</v>
      </c>
      <c r="S14" s="193">
        <f>+P14/Q14</f>
        <v>7.312404754647973</v>
      </c>
      <c r="T14" s="183">
        <v>36600</v>
      </c>
      <c r="U14" s="194">
        <f>(+T14-P14)/T14</f>
        <v>0.3444808743169399</v>
      </c>
      <c r="V14" s="183">
        <v>81720.5</v>
      </c>
      <c r="W14" s="184">
        <v>10339</v>
      </c>
      <c r="X14" s="208">
        <f>V14/W14</f>
        <v>7.904100976883645</v>
      </c>
      <c r="Y14" s="37"/>
      <c r="Z14" s="37"/>
    </row>
    <row r="15" spans="1:26" s="39" customFormat="1" ht="18">
      <c r="A15" s="42">
        <v>9</v>
      </c>
      <c r="B15" s="85"/>
      <c r="C15" s="189" t="s">
        <v>78</v>
      </c>
      <c r="D15" s="118">
        <v>38863</v>
      </c>
      <c r="E15" s="119" t="s">
        <v>79</v>
      </c>
      <c r="F15" s="117" t="s">
        <v>117</v>
      </c>
      <c r="G15" s="120">
        <v>35</v>
      </c>
      <c r="H15" s="120">
        <v>32</v>
      </c>
      <c r="I15" s="120">
        <v>7</v>
      </c>
      <c r="J15" s="190">
        <v>5077.5</v>
      </c>
      <c r="K15" s="191">
        <v>941</v>
      </c>
      <c r="L15" s="190">
        <v>7517</v>
      </c>
      <c r="M15" s="191">
        <v>1273</v>
      </c>
      <c r="N15" s="190">
        <v>7523</v>
      </c>
      <c r="O15" s="191">
        <v>1280</v>
      </c>
      <c r="P15" s="190">
        <f>J15+L15+N15</f>
        <v>20117.5</v>
      </c>
      <c r="Q15" s="191">
        <f>K15+M15+O15</f>
        <v>3494</v>
      </c>
      <c r="R15" s="192">
        <f>+Q15/H15</f>
        <v>109.1875</v>
      </c>
      <c r="S15" s="193">
        <f>+P15/Q15</f>
        <v>5.757727532913566</v>
      </c>
      <c r="T15" s="190">
        <v>20496</v>
      </c>
      <c r="U15" s="194">
        <f>(+T15-P15)/T15</f>
        <v>0.018467017954722872</v>
      </c>
      <c r="V15" s="190">
        <v>539892.5</v>
      </c>
      <c r="W15" s="191">
        <v>75058</v>
      </c>
      <c r="X15" s="209">
        <f>V15/W15</f>
        <v>7.193004076847238</v>
      </c>
      <c r="Y15" s="37"/>
      <c r="Z15" s="37"/>
    </row>
    <row r="16" spans="1:26" s="39" customFormat="1" ht="18">
      <c r="A16" s="42">
        <v>10</v>
      </c>
      <c r="B16" s="85"/>
      <c r="C16" s="189" t="s">
        <v>65</v>
      </c>
      <c r="D16" s="118">
        <v>38863</v>
      </c>
      <c r="E16" s="117" t="s">
        <v>9</v>
      </c>
      <c r="F16" s="117" t="s">
        <v>29</v>
      </c>
      <c r="G16" s="120">
        <v>61</v>
      </c>
      <c r="H16" s="120">
        <v>43</v>
      </c>
      <c r="I16" s="120">
        <v>7</v>
      </c>
      <c r="J16" s="195">
        <v>4212.5</v>
      </c>
      <c r="K16" s="192">
        <v>815</v>
      </c>
      <c r="L16" s="195">
        <v>6714.5</v>
      </c>
      <c r="M16" s="192">
        <v>1237</v>
      </c>
      <c r="N16" s="195">
        <v>7733</v>
      </c>
      <c r="O16" s="192">
        <v>1445</v>
      </c>
      <c r="P16" s="195">
        <f>J16+L16+N16</f>
        <v>18660</v>
      </c>
      <c r="Q16" s="192">
        <f>K16+M16+O16</f>
        <v>3497</v>
      </c>
      <c r="R16" s="187">
        <f>IF(P16&lt;&gt;0,Q16/H16,"")</f>
        <v>81.32558139534883</v>
      </c>
      <c r="S16" s="188">
        <f>IF(P16&lt;&gt;0,P16/Q16,"")</f>
        <v>5.33600228767515</v>
      </c>
      <c r="T16" s="195">
        <v>29362.5</v>
      </c>
      <c r="U16" s="116">
        <f>IF(T16&lt;&gt;0,-(T16-P16)/T16,"")</f>
        <v>-0.3644955300127714</v>
      </c>
      <c r="V16" s="190">
        <v>1608916</v>
      </c>
      <c r="W16" s="191">
        <v>214897</v>
      </c>
      <c r="X16" s="209">
        <f>V16/W16</f>
        <v>7.486916988138503</v>
      </c>
      <c r="Y16" s="37"/>
      <c r="Z16" s="37"/>
    </row>
    <row r="17" spans="1:26" s="39" customFormat="1" ht="18">
      <c r="A17" s="42">
        <v>11</v>
      </c>
      <c r="B17" s="85"/>
      <c r="C17" s="197" t="s">
        <v>104</v>
      </c>
      <c r="D17" s="118">
        <v>38898</v>
      </c>
      <c r="E17" s="121" t="s">
        <v>62</v>
      </c>
      <c r="F17" s="123" t="s">
        <v>105</v>
      </c>
      <c r="G17" s="124">
        <v>7</v>
      </c>
      <c r="H17" s="124">
        <v>7</v>
      </c>
      <c r="I17" s="124">
        <v>2</v>
      </c>
      <c r="J17" s="195">
        <v>4161.5</v>
      </c>
      <c r="K17" s="192">
        <v>500</v>
      </c>
      <c r="L17" s="195">
        <v>4961.5</v>
      </c>
      <c r="M17" s="192">
        <v>587</v>
      </c>
      <c r="N17" s="195">
        <v>5942.5</v>
      </c>
      <c r="O17" s="192">
        <v>708</v>
      </c>
      <c r="P17" s="195">
        <f>SUM(J17+L17+N17)</f>
        <v>15065.5</v>
      </c>
      <c r="Q17" s="192">
        <f>SUM(K17+M17+O17)</f>
        <v>1795</v>
      </c>
      <c r="R17" s="192">
        <f>+Q17/H17</f>
        <v>256.42857142857144</v>
      </c>
      <c r="S17" s="193">
        <f>+P17/Q17</f>
        <v>8.393036211699163</v>
      </c>
      <c r="T17" s="195">
        <v>24872.5</v>
      </c>
      <c r="U17" s="194">
        <f>(+T17-P17)/T17</f>
        <v>0.39429088350588</v>
      </c>
      <c r="V17" s="195">
        <v>59195.5</v>
      </c>
      <c r="W17" s="192">
        <v>6996</v>
      </c>
      <c r="X17" s="209">
        <f>V17/W17</f>
        <v>8.4613350485992</v>
      </c>
      <c r="Y17" s="37"/>
      <c r="Z17" s="37"/>
    </row>
    <row r="18" spans="1:26" s="39" customFormat="1" ht="18">
      <c r="A18" s="42">
        <v>12</v>
      </c>
      <c r="B18" s="85"/>
      <c r="C18" s="182" t="s">
        <v>72</v>
      </c>
      <c r="D18" s="113">
        <v>38856</v>
      </c>
      <c r="E18" s="112" t="s">
        <v>11</v>
      </c>
      <c r="F18" s="117" t="s">
        <v>35</v>
      </c>
      <c r="G18" s="115">
        <v>60</v>
      </c>
      <c r="H18" s="115">
        <v>54</v>
      </c>
      <c r="I18" s="115">
        <v>5</v>
      </c>
      <c r="J18" s="195">
        <v>3492</v>
      </c>
      <c r="K18" s="192">
        <v>552</v>
      </c>
      <c r="L18" s="195">
        <v>4686</v>
      </c>
      <c r="M18" s="192">
        <v>740</v>
      </c>
      <c r="N18" s="195">
        <v>5818</v>
      </c>
      <c r="O18" s="192">
        <v>886</v>
      </c>
      <c r="P18" s="195">
        <v>13996</v>
      </c>
      <c r="Q18" s="192">
        <v>2178</v>
      </c>
      <c r="R18" s="187">
        <f>IF(P18&lt;&gt;0,Q18/H18,"")</f>
        <v>40.333333333333336</v>
      </c>
      <c r="S18" s="188">
        <f>IF(P18&lt;&gt;0,P18/Q18,"")</f>
        <v>6.426078971533517</v>
      </c>
      <c r="T18" s="195">
        <v>22936</v>
      </c>
      <c r="U18" s="116">
        <f>IF(T18&lt;&gt;0,-(T18-P18)/T18,"")</f>
        <v>-0.38978025810952216</v>
      </c>
      <c r="V18" s="195">
        <v>604746</v>
      </c>
      <c r="W18" s="192">
        <v>73418</v>
      </c>
      <c r="X18" s="210">
        <f>+V18/W18</f>
        <v>8.237026342313873</v>
      </c>
      <c r="Y18" s="37"/>
      <c r="Z18" s="37"/>
    </row>
    <row r="19" spans="1:26" s="39" customFormat="1" ht="18">
      <c r="A19" s="42">
        <v>13</v>
      </c>
      <c r="B19" s="85"/>
      <c r="C19" s="189" t="s">
        <v>74</v>
      </c>
      <c r="D19" s="118">
        <v>38877</v>
      </c>
      <c r="E19" s="117" t="s">
        <v>9</v>
      </c>
      <c r="F19" s="117" t="s">
        <v>126</v>
      </c>
      <c r="G19" s="120">
        <v>50</v>
      </c>
      <c r="H19" s="120">
        <v>45</v>
      </c>
      <c r="I19" s="120">
        <v>5</v>
      </c>
      <c r="J19" s="195">
        <v>2816</v>
      </c>
      <c r="K19" s="192">
        <v>542</v>
      </c>
      <c r="L19" s="195">
        <v>4258.5</v>
      </c>
      <c r="M19" s="192">
        <v>862</v>
      </c>
      <c r="N19" s="195">
        <v>4413</v>
      </c>
      <c r="O19" s="192">
        <v>898</v>
      </c>
      <c r="P19" s="195">
        <f>SUM(J19+L19+N19)</f>
        <v>11487.5</v>
      </c>
      <c r="Q19" s="192">
        <f>SUM(K19+M19+O19)</f>
        <v>2302</v>
      </c>
      <c r="R19" s="187">
        <f>IF(P19&lt;&gt;0,Q19/H19,"")</f>
        <v>51.15555555555556</v>
      </c>
      <c r="S19" s="188">
        <f>IF(P19&lt;&gt;0,P19/Q19,"")</f>
        <v>4.990225890529974</v>
      </c>
      <c r="T19" s="195">
        <v>14077</v>
      </c>
      <c r="U19" s="116">
        <f>IF(T19&lt;&gt;0,-(T19-P19)/T19,"")</f>
        <v>-0.18395254670739505</v>
      </c>
      <c r="V19" s="195">
        <v>243221</v>
      </c>
      <c r="W19" s="192">
        <v>34228</v>
      </c>
      <c r="X19" s="209">
        <f>V19/W19</f>
        <v>7.105907444197733</v>
      </c>
      <c r="Y19" s="37"/>
      <c r="Z19" s="37"/>
    </row>
    <row r="20" spans="1:26" s="39" customFormat="1" ht="18">
      <c r="A20" s="42">
        <v>14</v>
      </c>
      <c r="B20" s="85"/>
      <c r="C20" s="182" t="s">
        <v>77</v>
      </c>
      <c r="D20" s="113">
        <v>38884</v>
      </c>
      <c r="E20" s="114" t="s">
        <v>8</v>
      </c>
      <c r="F20" s="112" t="s">
        <v>34</v>
      </c>
      <c r="G20" s="115">
        <v>24</v>
      </c>
      <c r="H20" s="115">
        <v>19</v>
      </c>
      <c r="I20" s="115">
        <v>4</v>
      </c>
      <c r="J20" s="183">
        <v>2168</v>
      </c>
      <c r="K20" s="184">
        <v>330</v>
      </c>
      <c r="L20" s="183">
        <v>2596</v>
      </c>
      <c r="M20" s="184">
        <v>386</v>
      </c>
      <c r="N20" s="183">
        <v>2972</v>
      </c>
      <c r="O20" s="184">
        <v>440</v>
      </c>
      <c r="P20" s="185">
        <f>+J20+L20+N20</f>
        <v>7736</v>
      </c>
      <c r="Q20" s="186">
        <f>+K20+M20+O20</f>
        <v>1156</v>
      </c>
      <c r="R20" s="187">
        <f>IF(P20&lt;&gt;0,Q20/H20,"")</f>
        <v>60.8421052631579</v>
      </c>
      <c r="S20" s="188">
        <f>IF(P20&lt;&gt;0,P20/Q20,"")</f>
        <v>6.692041522491349</v>
      </c>
      <c r="T20" s="183">
        <v>5762.5</v>
      </c>
      <c r="U20" s="116">
        <f>IF(T20&lt;&gt;0,-(T20-P20)/T20,"")</f>
        <v>0.342472885032538</v>
      </c>
      <c r="V20" s="183">
        <v>137670</v>
      </c>
      <c r="W20" s="184">
        <v>15771</v>
      </c>
      <c r="X20" s="208">
        <f>V20/W20</f>
        <v>8.729313296556972</v>
      </c>
      <c r="Y20" s="37"/>
      <c r="Z20" s="37"/>
    </row>
    <row r="21" spans="1:26" s="39" customFormat="1" ht="18">
      <c r="A21" s="42">
        <v>15</v>
      </c>
      <c r="B21" s="85"/>
      <c r="C21" s="189" t="s">
        <v>127</v>
      </c>
      <c r="D21" s="118">
        <v>38905</v>
      </c>
      <c r="E21" s="119" t="s">
        <v>79</v>
      </c>
      <c r="F21" s="117" t="s">
        <v>128</v>
      </c>
      <c r="G21" s="120">
        <v>10</v>
      </c>
      <c r="H21" s="120">
        <v>10</v>
      </c>
      <c r="I21" s="120">
        <v>1</v>
      </c>
      <c r="J21" s="190">
        <v>1711</v>
      </c>
      <c r="K21" s="191">
        <v>173</v>
      </c>
      <c r="L21" s="190">
        <v>2772</v>
      </c>
      <c r="M21" s="191">
        <v>259</v>
      </c>
      <c r="N21" s="190">
        <v>3169</v>
      </c>
      <c r="O21" s="191">
        <v>304</v>
      </c>
      <c r="P21" s="190">
        <f>J21+L21+N21</f>
        <v>7652</v>
      </c>
      <c r="Q21" s="191">
        <f>K21+M21+O21</f>
        <v>736</v>
      </c>
      <c r="R21" s="192">
        <f>+Q21/H21</f>
        <v>73.6</v>
      </c>
      <c r="S21" s="193">
        <f>+P21/Q21</f>
        <v>10.396739130434783</v>
      </c>
      <c r="T21" s="190"/>
      <c r="U21" s="194"/>
      <c r="V21" s="190">
        <v>7652</v>
      </c>
      <c r="W21" s="191">
        <v>736</v>
      </c>
      <c r="X21" s="209">
        <f>V21/W21</f>
        <v>10.396739130434783</v>
      </c>
      <c r="Y21" s="37"/>
      <c r="Z21" s="37"/>
    </row>
    <row r="22" spans="1:26" s="39" customFormat="1" ht="18">
      <c r="A22" s="42">
        <v>16</v>
      </c>
      <c r="B22" s="85"/>
      <c r="C22" s="182" t="s">
        <v>73</v>
      </c>
      <c r="D22" s="113">
        <v>38877</v>
      </c>
      <c r="E22" s="114" t="s">
        <v>8</v>
      </c>
      <c r="F22" s="112" t="s">
        <v>10</v>
      </c>
      <c r="G22" s="115">
        <v>55</v>
      </c>
      <c r="H22" s="115">
        <v>33</v>
      </c>
      <c r="I22" s="115">
        <v>5</v>
      </c>
      <c r="J22" s="183">
        <v>1694</v>
      </c>
      <c r="K22" s="184">
        <v>335</v>
      </c>
      <c r="L22" s="183">
        <v>2523.5</v>
      </c>
      <c r="M22" s="184">
        <v>455</v>
      </c>
      <c r="N22" s="183">
        <v>2866.5</v>
      </c>
      <c r="O22" s="184">
        <v>533</v>
      </c>
      <c r="P22" s="185">
        <f>+J22+L22+N22</f>
        <v>7084</v>
      </c>
      <c r="Q22" s="186">
        <f>+K22+M22+O22</f>
        <v>1323</v>
      </c>
      <c r="R22" s="187">
        <f>IF(P22&lt;&gt;0,Q22/H22,"")</f>
        <v>40.09090909090909</v>
      </c>
      <c r="S22" s="188">
        <f>IF(P22&lt;&gt;0,P22/Q22,"")</f>
        <v>5.354497354497354</v>
      </c>
      <c r="T22" s="183">
        <v>5092</v>
      </c>
      <c r="U22" s="116">
        <f>IF(T22&lt;&gt;0,-(T22-P22)/T22,"")</f>
        <v>0.39120188531029065</v>
      </c>
      <c r="V22" s="183">
        <v>298349</v>
      </c>
      <c r="W22" s="184">
        <v>39759</v>
      </c>
      <c r="X22" s="208">
        <f>V22/W22</f>
        <v>7.50393621569959</v>
      </c>
      <c r="Y22" s="37"/>
      <c r="Z22" s="37"/>
    </row>
    <row r="23" spans="1:26" s="39" customFormat="1" ht="18">
      <c r="A23" s="42">
        <v>17</v>
      </c>
      <c r="B23" s="85"/>
      <c r="C23" s="189" t="s">
        <v>81</v>
      </c>
      <c r="D23" s="118">
        <v>38877</v>
      </c>
      <c r="E23" s="119" t="s">
        <v>79</v>
      </c>
      <c r="F23" s="117" t="s">
        <v>82</v>
      </c>
      <c r="G23" s="120">
        <v>64</v>
      </c>
      <c r="H23" s="120">
        <v>39</v>
      </c>
      <c r="I23" s="120">
        <v>4</v>
      </c>
      <c r="J23" s="190">
        <v>2187.5</v>
      </c>
      <c r="K23" s="191">
        <v>403</v>
      </c>
      <c r="L23" s="190">
        <v>2300.5</v>
      </c>
      <c r="M23" s="191">
        <v>401</v>
      </c>
      <c r="N23" s="190">
        <v>2554.5</v>
      </c>
      <c r="O23" s="191">
        <v>436</v>
      </c>
      <c r="P23" s="190">
        <f>J23+L23+N23</f>
        <v>7042.5</v>
      </c>
      <c r="Q23" s="191">
        <f>K23+M23+O23</f>
        <v>1240</v>
      </c>
      <c r="R23" s="192">
        <f>+Q23/H23</f>
        <v>31.794871794871796</v>
      </c>
      <c r="S23" s="193">
        <f>+P23/Q23</f>
        <v>5.679435483870968</v>
      </c>
      <c r="T23" s="190">
        <v>8454</v>
      </c>
      <c r="U23" s="194">
        <f>(+T23-P23)/T23</f>
        <v>0.1669623846699787</v>
      </c>
      <c r="V23" s="190">
        <v>200933</v>
      </c>
      <c r="W23" s="191">
        <v>31432</v>
      </c>
      <c r="X23" s="209">
        <f>V23/W23</f>
        <v>6.392625349961822</v>
      </c>
      <c r="Y23" s="37"/>
      <c r="Z23" s="37"/>
    </row>
    <row r="24" spans="1:26" s="39" customFormat="1" ht="18">
      <c r="A24" s="42">
        <v>18</v>
      </c>
      <c r="B24" s="85"/>
      <c r="C24" s="182" t="s">
        <v>106</v>
      </c>
      <c r="D24" s="113">
        <v>38891</v>
      </c>
      <c r="E24" s="112" t="s">
        <v>107</v>
      </c>
      <c r="F24" s="112" t="s">
        <v>108</v>
      </c>
      <c r="G24" s="115">
        <v>55</v>
      </c>
      <c r="H24" s="115">
        <v>32</v>
      </c>
      <c r="I24" s="115">
        <v>3</v>
      </c>
      <c r="J24" s="183">
        <v>1572.5</v>
      </c>
      <c r="K24" s="184">
        <v>246</v>
      </c>
      <c r="L24" s="183">
        <v>2607</v>
      </c>
      <c r="M24" s="184">
        <v>374</v>
      </c>
      <c r="N24" s="183">
        <v>2677.5</v>
      </c>
      <c r="O24" s="184">
        <v>379</v>
      </c>
      <c r="P24" s="185">
        <f>+J24+L24+N24</f>
        <v>6857</v>
      </c>
      <c r="Q24" s="186">
        <f>+K24+M24+O24</f>
        <v>999</v>
      </c>
      <c r="R24" s="187">
        <f>IF(P24&lt;&gt;0,Q24/H24,"")</f>
        <v>31.21875</v>
      </c>
      <c r="S24" s="188">
        <f>IF(P24&lt;&gt;0,P24/Q24,"")</f>
        <v>6.863863863863864</v>
      </c>
      <c r="T24" s="183">
        <v>24492.5</v>
      </c>
      <c r="U24" s="116">
        <f>IF(T24&lt;&gt;0,-(T24-P24)/T24,"")</f>
        <v>-0.7200367459426354</v>
      </c>
      <c r="V24" s="185">
        <f>67295+44281+6857</f>
        <v>118433</v>
      </c>
      <c r="W24" s="191">
        <f>8542+6209+999</f>
        <v>15750</v>
      </c>
      <c r="X24" s="208">
        <f>IF(V24&lt;&gt;0,V24/W24,"")</f>
        <v>7.519555555555556</v>
      </c>
      <c r="Y24" s="37"/>
      <c r="Z24" s="37"/>
    </row>
    <row r="25" spans="1:26" s="39" customFormat="1" ht="18">
      <c r="A25" s="42">
        <v>19</v>
      </c>
      <c r="B25" s="85"/>
      <c r="C25" s="189" t="s">
        <v>71</v>
      </c>
      <c r="D25" s="118" t="s">
        <v>80</v>
      </c>
      <c r="E25" s="117" t="s">
        <v>9</v>
      </c>
      <c r="F25" s="117" t="s">
        <v>51</v>
      </c>
      <c r="G25" s="120">
        <v>72</v>
      </c>
      <c r="H25" s="120">
        <v>20</v>
      </c>
      <c r="I25" s="120">
        <v>34</v>
      </c>
      <c r="J25" s="195">
        <v>1598</v>
      </c>
      <c r="K25" s="192">
        <v>511</v>
      </c>
      <c r="L25" s="195">
        <v>1850</v>
      </c>
      <c r="M25" s="192">
        <v>595</v>
      </c>
      <c r="N25" s="195">
        <v>2488</v>
      </c>
      <c r="O25" s="192">
        <v>766</v>
      </c>
      <c r="P25" s="195">
        <f>J25+L25+N25</f>
        <v>5936</v>
      </c>
      <c r="Q25" s="192">
        <f>K25+M25+O25</f>
        <v>1872</v>
      </c>
      <c r="R25" s="187">
        <f>IF(P25&lt;&gt;0,Q25/H25,"")</f>
        <v>93.6</v>
      </c>
      <c r="S25" s="188">
        <f>IF(P25&lt;&gt;0,P25/Q25,"")</f>
        <v>3.1709401709401708</v>
      </c>
      <c r="T25" s="195">
        <v>22708</v>
      </c>
      <c r="U25" s="116">
        <f>IF(T25&lt;&gt;0,-(T25-P25)/T25,"")</f>
        <v>-0.7385943279901356</v>
      </c>
      <c r="V25" s="195">
        <v>25212750</v>
      </c>
      <c r="W25" s="192">
        <v>3773300</v>
      </c>
      <c r="X25" s="209">
        <f>V25/W25</f>
        <v>6.68188323218403</v>
      </c>
      <c r="Y25" s="37"/>
      <c r="Z25" s="37"/>
    </row>
    <row r="26" spans="1:26" s="39" customFormat="1" ht="18">
      <c r="A26" s="42">
        <v>20</v>
      </c>
      <c r="B26" s="85"/>
      <c r="C26" s="189" t="s">
        <v>68</v>
      </c>
      <c r="D26" s="118">
        <v>38821</v>
      </c>
      <c r="E26" s="117" t="s">
        <v>9</v>
      </c>
      <c r="F26" s="117" t="s">
        <v>29</v>
      </c>
      <c r="G26" s="120">
        <v>118</v>
      </c>
      <c r="H26" s="120">
        <v>22</v>
      </c>
      <c r="I26" s="120">
        <v>13</v>
      </c>
      <c r="J26" s="195">
        <v>1037.5</v>
      </c>
      <c r="K26" s="192">
        <v>162</v>
      </c>
      <c r="L26" s="195">
        <v>1933</v>
      </c>
      <c r="M26" s="192">
        <v>275</v>
      </c>
      <c r="N26" s="195">
        <v>1776</v>
      </c>
      <c r="O26" s="192">
        <v>263</v>
      </c>
      <c r="P26" s="195">
        <f>SUM(J26+L26+N26)</f>
        <v>4746.5</v>
      </c>
      <c r="Q26" s="192">
        <f>SUM(K26+M26+O26)</f>
        <v>700</v>
      </c>
      <c r="R26" s="187">
        <f>IF(P26&lt;&gt;0,Q26/H26,"")</f>
        <v>31.818181818181817</v>
      </c>
      <c r="S26" s="188">
        <f>IF(P26&lt;&gt;0,P26/Q26,"")</f>
        <v>6.780714285714286</v>
      </c>
      <c r="T26" s="195">
        <v>6533.5</v>
      </c>
      <c r="U26" s="116">
        <f>IF(T26&lt;&gt;0,-(T26-P26)/T26,"")</f>
        <v>-0.27351343077982704</v>
      </c>
      <c r="V26" s="195">
        <v>6096961</v>
      </c>
      <c r="W26" s="192">
        <v>921778</v>
      </c>
      <c r="X26" s="209">
        <f>V26/W26</f>
        <v>6.614348574168617</v>
      </c>
      <c r="Y26" s="37"/>
      <c r="Z26" s="37"/>
    </row>
    <row r="27" spans="1:26" s="39" customFormat="1" ht="18">
      <c r="A27" s="42">
        <v>21</v>
      </c>
      <c r="B27" s="85"/>
      <c r="C27" s="182" t="s">
        <v>66</v>
      </c>
      <c r="D27" s="113">
        <v>38870</v>
      </c>
      <c r="E27" s="112" t="s">
        <v>11</v>
      </c>
      <c r="F27" s="117" t="s">
        <v>30</v>
      </c>
      <c r="G27" s="115">
        <v>82</v>
      </c>
      <c r="H27" s="115">
        <v>24</v>
      </c>
      <c r="I27" s="115">
        <v>6</v>
      </c>
      <c r="J27" s="195">
        <v>1432</v>
      </c>
      <c r="K27" s="192">
        <v>284</v>
      </c>
      <c r="L27" s="195">
        <v>1646</v>
      </c>
      <c r="M27" s="192">
        <v>307</v>
      </c>
      <c r="N27" s="195">
        <v>1487</v>
      </c>
      <c r="O27" s="192">
        <v>258</v>
      </c>
      <c r="P27" s="195">
        <v>4565</v>
      </c>
      <c r="Q27" s="192">
        <v>849</v>
      </c>
      <c r="R27" s="187">
        <f>IF(P27&lt;&gt;0,Q27/H27,"")</f>
        <v>35.375</v>
      </c>
      <c r="S27" s="188">
        <f>IF(P27&lt;&gt;0,P27/Q27,"")</f>
        <v>5.376914016489988</v>
      </c>
      <c r="T27" s="195">
        <v>8680</v>
      </c>
      <c r="U27" s="116">
        <f>IF(T27&lt;&gt;0,-(T27-P27)/T27,"")</f>
        <v>-0.4740783410138249</v>
      </c>
      <c r="V27" s="195">
        <v>413471</v>
      </c>
      <c r="W27" s="192">
        <v>58242</v>
      </c>
      <c r="X27" s="210">
        <f>+V27/W27</f>
        <v>7.099189588269634</v>
      </c>
      <c r="Y27" s="37"/>
      <c r="Z27" s="37"/>
    </row>
    <row r="28" spans="1:26" s="39" customFormat="1" ht="18">
      <c r="A28" s="42">
        <v>22</v>
      </c>
      <c r="B28" s="85"/>
      <c r="C28" s="189" t="s">
        <v>129</v>
      </c>
      <c r="D28" s="118">
        <v>38905</v>
      </c>
      <c r="E28" s="119" t="s">
        <v>79</v>
      </c>
      <c r="F28" s="117" t="s">
        <v>110</v>
      </c>
      <c r="G28" s="120">
        <v>5</v>
      </c>
      <c r="H28" s="120">
        <v>5</v>
      </c>
      <c r="I28" s="120">
        <v>1</v>
      </c>
      <c r="J28" s="190">
        <v>690</v>
      </c>
      <c r="K28" s="191">
        <v>76</v>
      </c>
      <c r="L28" s="190">
        <v>1614.5</v>
      </c>
      <c r="M28" s="191">
        <v>155</v>
      </c>
      <c r="N28" s="190">
        <v>1919</v>
      </c>
      <c r="O28" s="191">
        <v>175</v>
      </c>
      <c r="P28" s="190">
        <f>J28+L28+N28</f>
        <v>4223.5</v>
      </c>
      <c r="Q28" s="191">
        <f>K28+M28+O28</f>
        <v>406</v>
      </c>
      <c r="R28" s="192">
        <f>+Q28/H28</f>
        <v>81.2</v>
      </c>
      <c r="S28" s="193">
        <f>+P28/Q28</f>
        <v>10.402709359605911</v>
      </c>
      <c r="T28" s="190"/>
      <c r="U28" s="194"/>
      <c r="V28" s="190">
        <v>4223.5</v>
      </c>
      <c r="W28" s="191">
        <v>406</v>
      </c>
      <c r="X28" s="209">
        <f>V28/W28</f>
        <v>10.402709359605911</v>
      </c>
      <c r="Y28" s="37"/>
      <c r="Z28" s="37"/>
    </row>
    <row r="29" spans="1:26" s="39" customFormat="1" ht="18">
      <c r="A29" s="42">
        <v>23</v>
      </c>
      <c r="B29" s="85"/>
      <c r="C29" s="189" t="s">
        <v>93</v>
      </c>
      <c r="D29" s="118">
        <v>38870</v>
      </c>
      <c r="E29" s="119" t="s">
        <v>79</v>
      </c>
      <c r="F29" s="117" t="s">
        <v>94</v>
      </c>
      <c r="G29" s="120">
        <v>5</v>
      </c>
      <c r="H29" s="120">
        <v>5</v>
      </c>
      <c r="I29" s="120">
        <v>6</v>
      </c>
      <c r="J29" s="190">
        <v>1359</v>
      </c>
      <c r="K29" s="191">
        <v>177</v>
      </c>
      <c r="L29" s="190">
        <v>1341</v>
      </c>
      <c r="M29" s="191">
        <v>178</v>
      </c>
      <c r="N29" s="190">
        <v>1328.5</v>
      </c>
      <c r="O29" s="191">
        <v>171</v>
      </c>
      <c r="P29" s="190">
        <f>J29+L29+N29</f>
        <v>4028.5</v>
      </c>
      <c r="Q29" s="191">
        <f>K29+M29+O29</f>
        <v>526</v>
      </c>
      <c r="R29" s="192">
        <f>+Q29/H29</f>
        <v>105.2</v>
      </c>
      <c r="S29" s="193">
        <f>+P29/Q29</f>
        <v>7.658745247148289</v>
      </c>
      <c r="T29" s="190"/>
      <c r="U29" s="194"/>
      <c r="V29" s="190">
        <v>42163.25</v>
      </c>
      <c r="W29" s="191">
        <v>5488</v>
      </c>
      <c r="X29" s="209">
        <f>V29/W29</f>
        <v>7.682807944606414</v>
      </c>
      <c r="Y29" s="37"/>
      <c r="Z29" s="37"/>
    </row>
    <row r="30" spans="1:24" s="40" customFormat="1" ht="15">
      <c r="A30" s="42">
        <v>24</v>
      </c>
      <c r="B30" s="86"/>
      <c r="C30" s="189" t="s">
        <v>130</v>
      </c>
      <c r="D30" s="118">
        <v>38849</v>
      </c>
      <c r="E30" s="117" t="s">
        <v>9</v>
      </c>
      <c r="F30" s="117" t="s">
        <v>29</v>
      </c>
      <c r="G30" s="120">
        <v>51</v>
      </c>
      <c r="H30" s="120">
        <v>8</v>
      </c>
      <c r="I30" s="120">
        <v>9</v>
      </c>
      <c r="J30" s="195">
        <v>955</v>
      </c>
      <c r="K30" s="192">
        <v>179</v>
      </c>
      <c r="L30" s="195">
        <v>1182</v>
      </c>
      <c r="M30" s="192">
        <v>230</v>
      </c>
      <c r="N30" s="195">
        <v>1475</v>
      </c>
      <c r="O30" s="192">
        <v>285</v>
      </c>
      <c r="P30" s="195">
        <f>J30+L30+N30</f>
        <v>3612</v>
      </c>
      <c r="Q30" s="192">
        <f>K30+M30+O30</f>
        <v>694</v>
      </c>
      <c r="R30" s="187">
        <f>IF(P30&lt;&gt;0,Q30/H30,"")</f>
        <v>86.75</v>
      </c>
      <c r="S30" s="188">
        <f>IF(P30&lt;&gt;0,P30/Q30,"")</f>
        <v>5.204610951008646</v>
      </c>
      <c r="T30" s="195">
        <v>1401.5</v>
      </c>
      <c r="U30" s="116">
        <f>IF(T30&lt;&gt;0,-(T30-P30)/T30,"")</f>
        <v>1.5772386728505172</v>
      </c>
      <c r="V30" s="190">
        <v>380158</v>
      </c>
      <c r="W30" s="191">
        <v>59695</v>
      </c>
      <c r="X30" s="209">
        <f>V30/W30</f>
        <v>6.3683390568724345</v>
      </c>
    </row>
    <row r="31" spans="1:24" s="40" customFormat="1" ht="15">
      <c r="A31" s="42">
        <v>25</v>
      </c>
      <c r="B31" s="86"/>
      <c r="C31" s="182" t="s">
        <v>52</v>
      </c>
      <c r="D31" s="113">
        <v>38849</v>
      </c>
      <c r="E31" s="114" t="s">
        <v>8</v>
      </c>
      <c r="F31" s="112" t="s">
        <v>53</v>
      </c>
      <c r="G31" s="115">
        <v>14</v>
      </c>
      <c r="H31" s="115">
        <v>4</v>
      </c>
      <c r="I31" s="115">
        <v>9</v>
      </c>
      <c r="J31" s="183">
        <v>582</v>
      </c>
      <c r="K31" s="184">
        <v>84</v>
      </c>
      <c r="L31" s="183">
        <v>1227</v>
      </c>
      <c r="M31" s="184">
        <v>173</v>
      </c>
      <c r="N31" s="183">
        <v>1565.5</v>
      </c>
      <c r="O31" s="184">
        <v>213</v>
      </c>
      <c r="P31" s="185">
        <f>+J31+L31+N31</f>
        <v>3374.5</v>
      </c>
      <c r="Q31" s="186">
        <f>+K31+M31+O31</f>
        <v>470</v>
      </c>
      <c r="R31" s="187">
        <f>IF(P31&lt;&gt;0,Q31/H31,"")</f>
        <v>117.5</v>
      </c>
      <c r="S31" s="188">
        <f>IF(P31&lt;&gt;0,P31/Q31,"")</f>
        <v>7.1797872340425535</v>
      </c>
      <c r="T31" s="183">
        <v>2564.5</v>
      </c>
      <c r="U31" s="116">
        <f>IF(T31&lt;&gt;0,-(T31-P31)/T31,"")</f>
        <v>0.3158510430883213</v>
      </c>
      <c r="V31" s="183">
        <v>201392.5</v>
      </c>
      <c r="W31" s="184">
        <v>25294</v>
      </c>
      <c r="X31" s="208">
        <f>V31/W31</f>
        <v>7.9620661026330355</v>
      </c>
    </row>
    <row r="32" spans="1:24" s="40" customFormat="1" ht="15">
      <c r="A32" s="42">
        <v>26</v>
      </c>
      <c r="B32" s="86"/>
      <c r="C32" s="196" t="s">
        <v>131</v>
      </c>
      <c r="D32" s="113">
        <v>38702</v>
      </c>
      <c r="E32" s="121" t="s">
        <v>62</v>
      </c>
      <c r="F32" s="123" t="s">
        <v>36</v>
      </c>
      <c r="G32" s="122">
        <v>10</v>
      </c>
      <c r="H32" s="122">
        <v>10</v>
      </c>
      <c r="I32" s="122">
        <v>4</v>
      </c>
      <c r="J32" s="195">
        <v>391</v>
      </c>
      <c r="K32" s="192">
        <v>57</v>
      </c>
      <c r="L32" s="195">
        <v>910.5</v>
      </c>
      <c r="M32" s="192">
        <v>142</v>
      </c>
      <c r="N32" s="195">
        <v>1502</v>
      </c>
      <c r="O32" s="192">
        <v>237</v>
      </c>
      <c r="P32" s="195">
        <f>+N32+L32+J32</f>
        <v>2803.5</v>
      </c>
      <c r="Q32" s="192">
        <f>+O32+M32+K32</f>
        <v>436</v>
      </c>
      <c r="R32" s="192">
        <f>+Q32/H32</f>
        <v>43.6</v>
      </c>
      <c r="S32" s="193">
        <f>+P32/Q32</f>
        <v>6.430045871559633</v>
      </c>
      <c r="T32" s="195">
        <v>1012</v>
      </c>
      <c r="U32" s="194">
        <f>(+T32-P32)/T32</f>
        <v>-1.7702569169960474</v>
      </c>
      <c r="V32" s="195">
        <v>139389</v>
      </c>
      <c r="W32" s="192">
        <v>16399</v>
      </c>
      <c r="X32" s="210">
        <f>+V32/W32</f>
        <v>8.49984755167998</v>
      </c>
    </row>
    <row r="33" spans="1:24" s="40" customFormat="1" ht="15">
      <c r="A33" s="42">
        <v>27</v>
      </c>
      <c r="B33" s="86"/>
      <c r="C33" s="182" t="s">
        <v>67</v>
      </c>
      <c r="D33" s="113">
        <v>38870</v>
      </c>
      <c r="E33" s="114" t="s">
        <v>8</v>
      </c>
      <c r="F33" s="112" t="s">
        <v>31</v>
      </c>
      <c r="G33" s="115">
        <v>40</v>
      </c>
      <c r="H33" s="115">
        <v>10</v>
      </c>
      <c r="I33" s="115">
        <v>6</v>
      </c>
      <c r="J33" s="183">
        <v>628</v>
      </c>
      <c r="K33" s="184">
        <v>104</v>
      </c>
      <c r="L33" s="183">
        <v>913</v>
      </c>
      <c r="M33" s="184">
        <v>147</v>
      </c>
      <c r="N33" s="183">
        <v>1247</v>
      </c>
      <c r="O33" s="184">
        <v>214</v>
      </c>
      <c r="P33" s="185">
        <f>+J33+L33+N33</f>
        <v>2788</v>
      </c>
      <c r="Q33" s="186">
        <f>+K33+M33+O33</f>
        <v>465</v>
      </c>
      <c r="R33" s="187">
        <f>IF(P33&lt;&gt;0,Q33/H33,"")</f>
        <v>46.5</v>
      </c>
      <c r="S33" s="188">
        <f>IF(P33&lt;&gt;0,P33/Q33,"")</f>
        <v>5.995698924731183</v>
      </c>
      <c r="T33" s="183">
        <v>3994</v>
      </c>
      <c r="U33" s="116">
        <f>IF(T33&lt;&gt;0,-(T33-P33)/T33,"")</f>
        <v>-0.30195292939409113</v>
      </c>
      <c r="V33" s="183">
        <v>286647.5</v>
      </c>
      <c r="W33" s="184">
        <v>35082</v>
      </c>
      <c r="X33" s="208">
        <f>V33/W33</f>
        <v>8.170785588050853</v>
      </c>
    </row>
    <row r="34" spans="1:26" s="39" customFormat="1" ht="18">
      <c r="A34" s="42">
        <v>28</v>
      </c>
      <c r="B34" s="85"/>
      <c r="C34" s="182" t="s">
        <v>58</v>
      </c>
      <c r="D34" s="113">
        <v>38856</v>
      </c>
      <c r="E34" s="112" t="s">
        <v>11</v>
      </c>
      <c r="F34" s="117" t="s">
        <v>59</v>
      </c>
      <c r="G34" s="115">
        <v>160</v>
      </c>
      <c r="H34" s="115">
        <v>10</v>
      </c>
      <c r="I34" s="115">
        <v>7</v>
      </c>
      <c r="J34" s="195">
        <v>725</v>
      </c>
      <c r="K34" s="192">
        <v>180</v>
      </c>
      <c r="L34" s="195">
        <v>721</v>
      </c>
      <c r="M34" s="192">
        <v>192</v>
      </c>
      <c r="N34" s="195">
        <v>862</v>
      </c>
      <c r="O34" s="192">
        <v>205</v>
      </c>
      <c r="P34" s="195">
        <v>2308</v>
      </c>
      <c r="Q34" s="192">
        <v>577</v>
      </c>
      <c r="R34" s="187">
        <f>IF(P34&lt;&gt;0,Q34/H34,"")</f>
        <v>57.7</v>
      </c>
      <c r="S34" s="188">
        <f>IF(P34&lt;&gt;0,P34/Q34,"")</f>
        <v>4</v>
      </c>
      <c r="T34" s="195">
        <v>3635</v>
      </c>
      <c r="U34" s="116">
        <f>IF(T34&lt;&gt;0,-(T34-P34)/T34,"")</f>
        <v>-0.36506189821182944</v>
      </c>
      <c r="V34" s="195">
        <v>1141173</v>
      </c>
      <c r="W34" s="192">
        <v>176979</v>
      </c>
      <c r="X34" s="210">
        <f>+V34/W34</f>
        <v>6.448070110013052</v>
      </c>
      <c r="Y34" s="37"/>
      <c r="Z34" s="37"/>
    </row>
    <row r="35" spans="1:26" s="39" customFormat="1" ht="18">
      <c r="A35" s="42">
        <v>29</v>
      </c>
      <c r="B35" s="85"/>
      <c r="C35" s="197" t="s">
        <v>132</v>
      </c>
      <c r="D35" s="118">
        <v>38702</v>
      </c>
      <c r="E35" s="121" t="s">
        <v>62</v>
      </c>
      <c r="F35" s="123" t="s">
        <v>51</v>
      </c>
      <c r="G35" s="124">
        <v>10</v>
      </c>
      <c r="H35" s="124">
        <v>5</v>
      </c>
      <c r="I35" s="124">
        <v>16</v>
      </c>
      <c r="J35" s="195">
        <v>502.5</v>
      </c>
      <c r="K35" s="192">
        <v>89</v>
      </c>
      <c r="L35" s="195">
        <v>844.5</v>
      </c>
      <c r="M35" s="192">
        <v>137</v>
      </c>
      <c r="N35" s="195">
        <v>786.5</v>
      </c>
      <c r="O35" s="192">
        <v>124</v>
      </c>
      <c r="P35" s="195">
        <f>J35+L35+N35</f>
        <v>2133.5</v>
      </c>
      <c r="Q35" s="192">
        <f>K35+M35+O35</f>
        <v>350</v>
      </c>
      <c r="R35" s="192">
        <f>+Q35/H35</f>
        <v>70</v>
      </c>
      <c r="S35" s="193">
        <f>+P35/Q35</f>
        <v>6.095714285714286</v>
      </c>
      <c r="T35" s="195">
        <v>472</v>
      </c>
      <c r="U35" s="194">
        <f>(+T35-P35)/T35</f>
        <v>-3.520127118644068</v>
      </c>
      <c r="V35" s="190">
        <v>139389</v>
      </c>
      <c r="W35" s="191">
        <v>16399</v>
      </c>
      <c r="X35" s="209">
        <f>V35/W35</f>
        <v>8.49984755167998</v>
      </c>
      <c r="Y35" s="37"/>
      <c r="Z35" s="37"/>
    </row>
    <row r="36" spans="1:26" s="39" customFormat="1" ht="18">
      <c r="A36" s="42">
        <v>30</v>
      </c>
      <c r="B36" s="85"/>
      <c r="C36" s="189" t="s">
        <v>47</v>
      </c>
      <c r="D36" s="118">
        <v>38835</v>
      </c>
      <c r="E36" s="117" t="s">
        <v>9</v>
      </c>
      <c r="F36" s="117" t="s">
        <v>51</v>
      </c>
      <c r="G36" s="120">
        <v>65</v>
      </c>
      <c r="H36" s="120">
        <v>7</v>
      </c>
      <c r="I36" s="120">
        <v>11</v>
      </c>
      <c r="J36" s="195">
        <v>432.5</v>
      </c>
      <c r="K36" s="192">
        <v>74</v>
      </c>
      <c r="L36" s="195">
        <v>638.5</v>
      </c>
      <c r="M36" s="192">
        <v>109</v>
      </c>
      <c r="N36" s="195">
        <v>1003.5</v>
      </c>
      <c r="O36" s="192">
        <v>172</v>
      </c>
      <c r="P36" s="195">
        <f>SUM(J36+L36+N36)</f>
        <v>2074.5</v>
      </c>
      <c r="Q36" s="192">
        <f>SUM(K36+M36+O36)</f>
        <v>355</v>
      </c>
      <c r="R36" s="187">
        <f>IF(P36&lt;&gt;0,Q36/H36,"")</f>
        <v>50.714285714285715</v>
      </c>
      <c r="S36" s="188">
        <f>IF(P36&lt;&gt;0,P36/Q36,"")</f>
        <v>5.843661971830986</v>
      </c>
      <c r="T36" s="195">
        <v>2835</v>
      </c>
      <c r="U36" s="116">
        <f>IF(T36&lt;&gt;0,-(T36-P36)/T36,"")</f>
        <v>-0.26825396825396824</v>
      </c>
      <c r="V36" s="195">
        <v>943665</v>
      </c>
      <c r="W36" s="192">
        <v>139069</v>
      </c>
      <c r="X36" s="209">
        <f>V36/W36</f>
        <v>6.7855884488994676</v>
      </c>
      <c r="Y36" s="37"/>
      <c r="Z36" s="37"/>
    </row>
    <row r="37" spans="1:26" s="39" customFormat="1" ht="18">
      <c r="A37" s="42">
        <v>31</v>
      </c>
      <c r="B37" s="85"/>
      <c r="C37" s="196" t="s">
        <v>133</v>
      </c>
      <c r="D37" s="113">
        <v>38905</v>
      </c>
      <c r="E37" s="121" t="s">
        <v>62</v>
      </c>
      <c r="F37" s="121" t="s">
        <v>134</v>
      </c>
      <c r="G37" s="122">
        <v>1</v>
      </c>
      <c r="H37" s="122">
        <v>6</v>
      </c>
      <c r="I37" s="122">
        <v>6</v>
      </c>
      <c r="J37" s="183">
        <v>535</v>
      </c>
      <c r="K37" s="184">
        <v>61</v>
      </c>
      <c r="L37" s="183">
        <v>928.5</v>
      </c>
      <c r="M37" s="184">
        <v>95</v>
      </c>
      <c r="N37" s="183">
        <v>534.5</v>
      </c>
      <c r="O37" s="184">
        <v>56</v>
      </c>
      <c r="P37" s="185">
        <f>+J37+L37+N37</f>
        <v>1998</v>
      </c>
      <c r="Q37" s="186">
        <f>+K37+M37+O37</f>
        <v>212</v>
      </c>
      <c r="R37" s="192">
        <f>+Q37/H37</f>
        <v>35.333333333333336</v>
      </c>
      <c r="S37" s="193">
        <f>+P37/Q37</f>
        <v>9.424528301886792</v>
      </c>
      <c r="T37" s="183">
        <v>0</v>
      </c>
      <c r="U37" s="194">
        <v>0</v>
      </c>
      <c r="V37" s="183">
        <v>1998</v>
      </c>
      <c r="W37" s="184">
        <v>212</v>
      </c>
      <c r="X37" s="208">
        <f>V37/W37</f>
        <v>9.424528301886792</v>
      </c>
      <c r="Y37" s="37"/>
      <c r="Z37" s="37"/>
    </row>
    <row r="38" spans="1:26" s="39" customFormat="1" ht="18">
      <c r="A38" s="42">
        <v>32</v>
      </c>
      <c r="B38" s="85"/>
      <c r="C38" s="189" t="s">
        <v>109</v>
      </c>
      <c r="D38" s="118">
        <v>38898</v>
      </c>
      <c r="E38" s="119" t="s">
        <v>79</v>
      </c>
      <c r="F38" s="117" t="s">
        <v>110</v>
      </c>
      <c r="G38" s="120">
        <v>5</v>
      </c>
      <c r="H38" s="120">
        <v>5</v>
      </c>
      <c r="I38" s="120">
        <v>2</v>
      </c>
      <c r="J38" s="190">
        <v>673</v>
      </c>
      <c r="K38" s="191">
        <v>88</v>
      </c>
      <c r="L38" s="190">
        <v>461.5</v>
      </c>
      <c r="M38" s="191">
        <v>49</v>
      </c>
      <c r="N38" s="190">
        <v>817.5</v>
      </c>
      <c r="O38" s="191">
        <v>72</v>
      </c>
      <c r="P38" s="190">
        <f>J38+L38+N38</f>
        <v>1952</v>
      </c>
      <c r="Q38" s="191">
        <f>K38+M38+O38</f>
        <v>209</v>
      </c>
      <c r="R38" s="192">
        <f>+Q38/H38</f>
        <v>41.8</v>
      </c>
      <c r="S38" s="193">
        <f>+P38/Q38</f>
        <v>9.339712918660288</v>
      </c>
      <c r="T38" s="190">
        <v>3651</v>
      </c>
      <c r="U38" s="194">
        <f>(+T38-P38)/T38</f>
        <v>0.46535195836757054</v>
      </c>
      <c r="V38" s="190">
        <v>8503.5</v>
      </c>
      <c r="W38" s="191">
        <v>965</v>
      </c>
      <c r="X38" s="209">
        <f>V38/W38</f>
        <v>8.811917098445596</v>
      </c>
      <c r="Y38" s="37"/>
      <c r="Z38" s="37"/>
    </row>
    <row r="39" spans="1:26" s="39" customFormat="1" ht="18">
      <c r="A39" s="42">
        <v>33</v>
      </c>
      <c r="B39" s="85"/>
      <c r="C39" s="182" t="s">
        <v>98</v>
      </c>
      <c r="D39" s="113">
        <v>38772</v>
      </c>
      <c r="E39" s="112" t="s">
        <v>99</v>
      </c>
      <c r="F39" s="112" t="s">
        <v>33</v>
      </c>
      <c r="G39" s="115">
        <v>62</v>
      </c>
      <c r="H39" s="115">
        <v>3</v>
      </c>
      <c r="I39" s="115">
        <v>20</v>
      </c>
      <c r="J39" s="195">
        <v>510</v>
      </c>
      <c r="K39" s="192">
        <v>85</v>
      </c>
      <c r="L39" s="195">
        <v>1308</v>
      </c>
      <c r="M39" s="192">
        <v>181</v>
      </c>
      <c r="N39" s="195">
        <v>132</v>
      </c>
      <c r="O39" s="192">
        <v>110</v>
      </c>
      <c r="P39" s="195">
        <v>1950</v>
      </c>
      <c r="Q39" s="192">
        <v>301</v>
      </c>
      <c r="R39" s="187">
        <f>IF(P39&lt;&gt;0,Q39/H39,"")</f>
        <v>100.33333333333333</v>
      </c>
      <c r="S39" s="188">
        <f>IF(P39&lt;&gt;0,P39/Q39,"")</f>
        <v>6.4784053156146175</v>
      </c>
      <c r="T39" s="195">
        <v>308</v>
      </c>
      <c r="U39" s="116">
        <f>IF(T39&lt;&gt;0,-(T39-P39)/T39,"")</f>
        <v>5.3311688311688314</v>
      </c>
      <c r="V39" s="195">
        <v>826622</v>
      </c>
      <c r="W39" s="192">
        <v>109207</v>
      </c>
      <c r="X39" s="210">
        <f>+V39/W39</f>
        <v>7.569313322406073</v>
      </c>
      <c r="Y39" s="37"/>
      <c r="Z39" s="37"/>
    </row>
    <row r="40" spans="1:26" s="39" customFormat="1" ht="18">
      <c r="A40" s="42">
        <v>34</v>
      </c>
      <c r="B40" s="85"/>
      <c r="C40" s="182" t="s">
        <v>135</v>
      </c>
      <c r="D40" s="113">
        <v>38821</v>
      </c>
      <c r="E40" s="112" t="s">
        <v>11</v>
      </c>
      <c r="F40" s="117" t="s">
        <v>30</v>
      </c>
      <c r="G40" s="115">
        <v>94</v>
      </c>
      <c r="H40" s="115">
        <v>7</v>
      </c>
      <c r="I40" s="115">
        <v>13</v>
      </c>
      <c r="J40" s="195">
        <v>373</v>
      </c>
      <c r="K40" s="192">
        <v>45</v>
      </c>
      <c r="L40" s="195">
        <v>799</v>
      </c>
      <c r="M40" s="192">
        <v>106</v>
      </c>
      <c r="N40" s="195">
        <v>743</v>
      </c>
      <c r="O40" s="192">
        <v>85</v>
      </c>
      <c r="P40" s="195">
        <v>1915</v>
      </c>
      <c r="Q40" s="192">
        <v>236</v>
      </c>
      <c r="R40" s="187">
        <f>IF(P40&lt;&gt;0,Q40/H40,"")</f>
        <v>33.714285714285715</v>
      </c>
      <c r="S40" s="188">
        <f>IF(P40&lt;&gt;0,P40/Q40,"")</f>
        <v>8.114406779661017</v>
      </c>
      <c r="T40" s="195">
        <v>2588</v>
      </c>
      <c r="U40" s="116">
        <f>IF(T40&lt;&gt;0,-(T40-P40)/T40,"")</f>
        <v>-0.2600463678516229</v>
      </c>
      <c r="V40" s="195">
        <v>995910</v>
      </c>
      <c r="W40" s="192">
        <v>147248</v>
      </c>
      <c r="X40" s="210">
        <f>+V40/W40</f>
        <v>6.763487449744648</v>
      </c>
      <c r="Y40" s="37"/>
      <c r="Z40" s="37"/>
    </row>
    <row r="41" spans="1:26" s="39" customFormat="1" ht="18">
      <c r="A41" s="42">
        <v>35</v>
      </c>
      <c r="B41" s="85"/>
      <c r="C41" s="182" t="s">
        <v>50</v>
      </c>
      <c r="D41" s="113">
        <v>38716</v>
      </c>
      <c r="E41" s="114" t="s">
        <v>8</v>
      </c>
      <c r="F41" s="112" t="s">
        <v>36</v>
      </c>
      <c r="G41" s="115">
        <v>14</v>
      </c>
      <c r="H41" s="115">
        <v>5</v>
      </c>
      <c r="I41" s="115">
        <v>10</v>
      </c>
      <c r="J41" s="183">
        <v>433.5</v>
      </c>
      <c r="K41" s="184">
        <v>76</v>
      </c>
      <c r="L41" s="183">
        <v>614.5</v>
      </c>
      <c r="M41" s="184">
        <v>103</v>
      </c>
      <c r="N41" s="183">
        <v>789</v>
      </c>
      <c r="O41" s="184">
        <v>130</v>
      </c>
      <c r="P41" s="185">
        <f>+J41+L41+N41</f>
        <v>1837</v>
      </c>
      <c r="Q41" s="186">
        <f>+K41+M41+O41</f>
        <v>309</v>
      </c>
      <c r="R41" s="187">
        <f>IF(P41&lt;&gt;0,Q41/H41,"")</f>
        <v>61.8</v>
      </c>
      <c r="S41" s="188">
        <f>IF(P41&lt;&gt;0,P41/Q41,"")</f>
        <v>5.944983818770226</v>
      </c>
      <c r="T41" s="183">
        <v>2798.5</v>
      </c>
      <c r="U41" s="116">
        <f>IF(T41&lt;&gt;0,-(T41-P41)/T41,"")</f>
        <v>-0.3435769162051099</v>
      </c>
      <c r="V41" s="183">
        <v>87699</v>
      </c>
      <c r="W41" s="184">
        <v>12023</v>
      </c>
      <c r="X41" s="208">
        <f>V41/W41</f>
        <v>7.294269317142144</v>
      </c>
      <c r="Y41" s="37"/>
      <c r="Z41" s="37"/>
    </row>
    <row r="42" spans="1:25" s="39" customFormat="1" ht="18">
      <c r="A42" s="42">
        <v>36</v>
      </c>
      <c r="B42" s="85"/>
      <c r="C42" s="182" t="s">
        <v>60</v>
      </c>
      <c r="D42" s="113">
        <v>38863</v>
      </c>
      <c r="E42" s="112" t="s">
        <v>11</v>
      </c>
      <c r="F42" s="117" t="s">
        <v>30</v>
      </c>
      <c r="G42" s="115">
        <v>47</v>
      </c>
      <c r="H42" s="115">
        <v>9</v>
      </c>
      <c r="I42" s="115">
        <v>7</v>
      </c>
      <c r="J42" s="195">
        <v>325</v>
      </c>
      <c r="K42" s="192">
        <v>70</v>
      </c>
      <c r="L42" s="195">
        <v>716</v>
      </c>
      <c r="M42" s="192">
        <v>149</v>
      </c>
      <c r="N42" s="195">
        <v>650</v>
      </c>
      <c r="O42" s="192">
        <v>133</v>
      </c>
      <c r="P42" s="195">
        <v>1691</v>
      </c>
      <c r="Q42" s="192">
        <v>352</v>
      </c>
      <c r="R42" s="187">
        <f>IF(P42&lt;&gt;0,Q42/H42,"")</f>
        <v>39.111111111111114</v>
      </c>
      <c r="S42" s="188">
        <f>IF(P42&lt;&gt;0,P42/Q42,"")</f>
        <v>4.8039772727272725</v>
      </c>
      <c r="T42" s="195">
        <v>2946</v>
      </c>
      <c r="U42" s="116">
        <f>IF(T42&lt;&gt;0,-(T42-P42)/T42,"")</f>
        <v>-0.4260013577732519</v>
      </c>
      <c r="V42" s="195">
        <v>368428</v>
      </c>
      <c r="W42" s="192">
        <v>47658</v>
      </c>
      <c r="X42" s="210">
        <f>+V42/W42</f>
        <v>7.7306643165890305</v>
      </c>
      <c r="Y42" s="37"/>
    </row>
    <row r="43" spans="1:27" s="39" customFormat="1" ht="18">
      <c r="A43" s="42">
        <v>37</v>
      </c>
      <c r="B43" s="85"/>
      <c r="C43" s="189" t="s">
        <v>136</v>
      </c>
      <c r="D43" s="118">
        <v>38786</v>
      </c>
      <c r="E43" s="119" t="s">
        <v>79</v>
      </c>
      <c r="F43" s="117" t="s">
        <v>137</v>
      </c>
      <c r="G43" s="120">
        <v>6</v>
      </c>
      <c r="H43" s="120">
        <v>6</v>
      </c>
      <c r="I43" s="120">
        <v>7</v>
      </c>
      <c r="J43" s="190">
        <v>346.5</v>
      </c>
      <c r="K43" s="191">
        <v>48</v>
      </c>
      <c r="L43" s="190">
        <v>495</v>
      </c>
      <c r="M43" s="191">
        <v>69</v>
      </c>
      <c r="N43" s="190">
        <v>506.5</v>
      </c>
      <c r="O43" s="191">
        <v>68</v>
      </c>
      <c r="P43" s="190">
        <f>J43+L43+N43</f>
        <v>1348</v>
      </c>
      <c r="Q43" s="191">
        <f>K43+M43+O43</f>
        <v>185</v>
      </c>
      <c r="R43" s="192">
        <f>+Q43/H43</f>
        <v>30.833333333333332</v>
      </c>
      <c r="S43" s="193">
        <f>+P43/Q43</f>
        <v>7.286486486486487</v>
      </c>
      <c r="T43" s="190"/>
      <c r="U43" s="194"/>
      <c r="V43" s="190">
        <v>16127.5</v>
      </c>
      <c r="W43" s="191">
        <v>2491</v>
      </c>
      <c r="X43" s="209">
        <f>V43/W43</f>
        <v>6.474307507025291</v>
      </c>
      <c r="Y43" s="37"/>
      <c r="AA43" s="37"/>
    </row>
    <row r="44" spans="1:27" s="38" customFormat="1" ht="18">
      <c r="A44" s="42">
        <v>38</v>
      </c>
      <c r="B44" s="85"/>
      <c r="C44" s="182" t="s">
        <v>111</v>
      </c>
      <c r="D44" s="113">
        <v>38800</v>
      </c>
      <c r="E44" s="112" t="s">
        <v>107</v>
      </c>
      <c r="F44" s="112" t="s">
        <v>112</v>
      </c>
      <c r="G44" s="115">
        <v>58</v>
      </c>
      <c r="H44" s="115">
        <v>8</v>
      </c>
      <c r="I44" s="115">
        <v>16</v>
      </c>
      <c r="J44" s="183">
        <v>153.5</v>
      </c>
      <c r="K44" s="184">
        <v>24</v>
      </c>
      <c r="L44" s="183">
        <v>391.5</v>
      </c>
      <c r="M44" s="184">
        <v>65</v>
      </c>
      <c r="N44" s="183">
        <v>606.5</v>
      </c>
      <c r="O44" s="184">
        <v>101</v>
      </c>
      <c r="P44" s="185">
        <f>J44+L44+N44</f>
        <v>1151.5</v>
      </c>
      <c r="Q44" s="186">
        <f>K44+M44+O44</f>
        <v>190</v>
      </c>
      <c r="R44" s="187">
        <f>IF(P44&lt;&gt;0,Q44/H44,"")</f>
        <v>23.75</v>
      </c>
      <c r="S44" s="188">
        <f>IF(P44&lt;&gt;0,P44/Q44,"")</f>
        <v>6.060526315789474</v>
      </c>
      <c r="T44" s="183">
        <v>1516</v>
      </c>
      <c r="U44" s="116">
        <f>IF(T44&lt;&gt;0,-(T44-P44)/T44,"")</f>
        <v>-0.2404353562005277</v>
      </c>
      <c r="V44" s="185">
        <f>350945.5+222517.5+139156.5+40897.5+38142.5+25481.5+16036.5+2540+5715.5+4760+5176+3952+1523+1314+3068+1151.5</f>
        <v>862377.5</v>
      </c>
      <c r="W44" s="191">
        <f>46256+31606+20219+8293+8608+6050+3760+524+1828+885+1287+758+233+204+640+190</f>
        <v>131341</v>
      </c>
      <c r="X44" s="208">
        <f>IF(V44&lt;&gt;0,V44/W44,"")</f>
        <v>6.565942851051842</v>
      </c>
      <c r="Y44" s="37"/>
      <c r="AA44" s="37"/>
    </row>
    <row r="45" spans="1:25" s="38" customFormat="1" ht="18">
      <c r="A45" s="42">
        <v>39</v>
      </c>
      <c r="B45" s="85"/>
      <c r="C45" s="182" t="s">
        <v>61</v>
      </c>
      <c r="D45" s="113">
        <v>38863</v>
      </c>
      <c r="E45" s="114" t="s">
        <v>8</v>
      </c>
      <c r="F45" s="112" t="s">
        <v>36</v>
      </c>
      <c r="G45" s="115">
        <v>17</v>
      </c>
      <c r="H45" s="115">
        <v>5</v>
      </c>
      <c r="I45" s="115">
        <v>7</v>
      </c>
      <c r="J45" s="183">
        <v>428.5</v>
      </c>
      <c r="K45" s="184">
        <v>82</v>
      </c>
      <c r="L45" s="183">
        <v>284.5</v>
      </c>
      <c r="M45" s="184">
        <v>59</v>
      </c>
      <c r="N45" s="183">
        <v>429.5</v>
      </c>
      <c r="O45" s="184">
        <v>74</v>
      </c>
      <c r="P45" s="185">
        <f>+J45+L45+N45</f>
        <v>1142.5</v>
      </c>
      <c r="Q45" s="186">
        <f>+K45+M45+O45</f>
        <v>215</v>
      </c>
      <c r="R45" s="187">
        <f>IF(P45&lt;&gt;0,Q45/H45,"")</f>
        <v>43</v>
      </c>
      <c r="S45" s="188">
        <f>IF(P45&lt;&gt;0,P45/Q45,"")</f>
        <v>5.313953488372093</v>
      </c>
      <c r="T45" s="183">
        <v>1652</v>
      </c>
      <c r="U45" s="116">
        <f>IF(T45&lt;&gt;0,-(T45-P45)/T45,"")</f>
        <v>-0.30841404358353514</v>
      </c>
      <c r="V45" s="183">
        <v>78880.5</v>
      </c>
      <c r="W45" s="184">
        <v>11948</v>
      </c>
      <c r="X45" s="208">
        <f>V45/W45</f>
        <v>6.60198359558085</v>
      </c>
      <c r="Y45" s="37"/>
    </row>
    <row r="46" spans="1:25" s="38" customFormat="1" ht="18">
      <c r="A46" s="42">
        <v>40</v>
      </c>
      <c r="B46" s="85"/>
      <c r="C46" s="189" t="s">
        <v>138</v>
      </c>
      <c r="D46" s="118">
        <v>38779</v>
      </c>
      <c r="E46" s="119" t="s">
        <v>79</v>
      </c>
      <c r="F46" s="117" t="s">
        <v>139</v>
      </c>
      <c r="G46" s="120">
        <v>10</v>
      </c>
      <c r="H46" s="120">
        <v>2</v>
      </c>
      <c r="I46" s="120">
        <v>18</v>
      </c>
      <c r="J46" s="190">
        <v>241</v>
      </c>
      <c r="K46" s="191">
        <v>40</v>
      </c>
      <c r="L46" s="190">
        <v>335</v>
      </c>
      <c r="M46" s="191">
        <v>52</v>
      </c>
      <c r="N46" s="190">
        <v>542</v>
      </c>
      <c r="O46" s="191">
        <v>86</v>
      </c>
      <c r="P46" s="190">
        <f>J46+L46+N46</f>
        <v>1118</v>
      </c>
      <c r="Q46" s="191">
        <f>K46+M46+O46</f>
        <v>178</v>
      </c>
      <c r="R46" s="192">
        <f>+Q46/H46</f>
        <v>89</v>
      </c>
      <c r="S46" s="193">
        <f>+P46/Q46</f>
        <v>6.280898876404494</v>
      </c>
      <c r="T46" s="190"/>
      <c r="U46" s="194"/>
      <c r="V46" s="190">
        <v>53492</v>
      </c>
      <c r="W46" s="191">
        <v>10810</v>
      </c>
      <c r="X46" s="209">
        <f>V46/W46</f>
        <v>4.948381128584644</v>
      </c>
      <c r="Y46" s="37"/>
    </row>
    <row r="47" spans="1:25" s="38" customFormat="1" ht="18">
      <c r="A47" s="42">
        <v>41</v>
      </c>
      <c r="B47" s="85"/>
      <c r="C47" s="197" t="s">
        <v>83</v>
      </c>
      <c r="D47" s="118">
        <v>38849</v>
      </c>
      <c r="E47" s="123" t="s">
        <v>97</v>
      </c>
      <c r="F47" s="123" t="s">
        <v>41</v>
      </c>
      <c r="G47" s="124">
        <v>21</v>
      </c>
      <c r="H47" s="124">
        <v>3</v>
      </c>
      <c r="I47" s="124">
        <v>9</v>
      </c>
      <c r="J47" s="195">
        <v>245</v>
      </c>
      <c r="K47" s="192">
        <v>44</v>
      </c>
      <c r="L47" s="195">
        <v>354.5</v>
      </c>
      <c r="M47" s="192">
        <v>61</v>
      </c>
      <c r="N47" s="195">
        <v>504.5</v>
      </c>
      <c r="O47" s="192">
        <v>79</v>
      </c>
      <c r="P47" s="195">
        <f>SUM(J47+L47+N47)</f>
        <v>1104</v>
      </c>
      <c r="Q47" s="192">
        <f>SUM(K47+M47+O47)</f>
        <v>184</v>
      </c>
      <c r="R47" s="187">
        <f>IF(P47&lt;&gt;0,Q47/H47,"")</f>
        <v>61.333333333333336</v>
      </c>
      <c r="S47" s="188">
        <f>IF(P47&lt;&gt;0,P47/Q47,"")</f>
        <v>6</v>
      </c>
      <c r="T47" s="195">
        <v>1684</v>
      </c>
      <c r="U47" s="116">
        <f>IF(T47&lt;&gt;0,-(T47-P47)/T47,"")</f>
        <v>-0.34441805225653205</v>
      </c>
      <c r="V47" s="195">
        <v>220464.79</v>
      </c>
      <c r="W47" s="192">
        <v>27947</v>
      </c>
      <c r="X47" s="209">
        <f>V47/W47</f>
        <v>7.888674634128887</v>
      </c>
      <c r="Y47" s="37"/>
    </row>
    <row r="48" spans="1:25" s="38" customFormat="1" ht="18">
      <c r="A48" s="42">
        <v>42</v>
      </c>
      <c r="B48" s="85"/>
      <c r="C48" s="196" t="s">
        <v>140</v>
      </c>
      <c r="D48" s="113">
        <v>38709</v>
      </c>
      <c r="E48" s="121" t="s">
        <v>63</v>
      </c>
      <c r="F48" s="121" t="s">
        <v>141</v>
      </c>
      <c r="G48" s="122">
        <v>233</v>
      </c>
      <c r="H48" s="122">
        <v>1</v>
      </c>
      <c r="I48" s="122">
        <v>26</v>
      </c>
      <c r="J48" s="183">
        <v>300</v>
      </c>
      <c r="K48" s="184">
        <v>150</v>
      </c>
      <c r="L48" s="183">
        <v>400</v>
      </c>
      <c r="M48" s="184">
        <v>200</v>
      </c>
      <c r="N48" s="183">
        <v>400</v>
      </c>
      <c r="O48" s="184">
        <v>200</v>
      </c>
      <c r="P48" s="185">
        <f>+J48+L48+N48</f>
        <v>1100</v>
      </c>
      <c r="Q48" s="186">
        <f>+K48+M48+O48</f>
        <v>550</v>
      </c>
      <c r="R48" s="192">
        <f>+Q48/H48</f>
        <v>550</v>
      </c>
      <c r="S48" s="193">
        <f>+P48/Q48</f>
        <v>2</v>
      </c>
      <c r="T48" s="183"/>
      <c r="U48" s="194"/>
      <c r="V48" s="183">
        <v>17090860.5</v>
      </c>
      <c r="W48" s="184">
        <v>2582606</v>
      </c>
      <c r="X48" s="208">
        <f>V48/W48</f>
        <v>6.61768016491869</v>
      </c>
      <c r="Y48" s="37"/>
    </row>
    <row r="49" spans="1:25" s="38" customFormat="1" ht="18">
      <c r="A49" s="42">
        <v>43</v>
      </c>
      <c r="B49" s="85"/>
      <c r="C49" s="196" t="s">
        <v>142</v>
      </c>
      <c r="D49" s="113">
        <v>38793</v>
      </c>
      <c r="E49" s="121" t="s">
        <v>63</v>
      </c>
      <c r="F49" s="121" t="s">
        <v>143</v>
      </c>
      <c r="G49" s="122">
        <v>33</v>
      </c>
      <c r="H49" s="122">
        <v>4</v>
      </c>
      <c r="I49" s="122">
        <v>16</v>
      </c>
      <c r="J49" s="183">
        <v>220.5</v>
      </c>
      <c r="K49" s="184">
        <v>37</v>
      </c>
      <c r="L49" s="183">
        <v>241</v>
      </c>
      <c r="M49" s="184">
        <v>38</v>
      </c>
      <c r="N49" s="183">
        <v>598.5</v>
      </c>
      <c r="O49" s="184">
        <v>96</v>
      </c>
      <c r="P49" s="185">
        <f>+J49+L49+N49</f>
        <v>1060</v>
      </c>
      <c r="Q49" s="186">
        <f>+K49+M49+O49</f>
        <v>171</v>
      </c>
      <c r="R49" s="192">
        <f>+Q49/H49</f>
        <v>42.75</v>
      </c>
      <c r="S49" s="193">
        <f>+P49/Q49</f>
        <v>6.1988304093567255</v>
      </c>
      <c r="T49" s="183"/>
      <c r="U49" s="194"/>
      <c r="V49" s="183">
        <v>162821</v>
      </c>
      <c r="W49" s="184">
        <v>33128.333333333336</v>
      </c>
      <c r="X49" s="208">
        <f>V49/W49</f>
        <v>4.914856366654927</v>
      </c>
      <c r="Y49" s="37"/>
    </row>
    <row r="50" spans="1:25" s="38" customFormat="1" ht="18">
      <c r="A50" s="42">
        <v>44</v>
      </c>
      <c r="B50" s="85"/>
      <c r="C50" s="182" t="s">
        <v>46</v>
      </c>
      <c r="D50" s="113">
        <v>38835</v>
      </c>
      <c r="E50" s="112" t="s">
        <v>11</v>
      </c>
      <c r="F50" s="117" t="s">
        <v>33</v>
      </c>
      <c r="G50" s="115">
        <v>71</v>
      </c>
      <c r="H50" s="115">
        <v>2</v>
      </c>
      <c r="I50" s="115">
        <v>11</v>
      </c>
      <c r="J50" s="195">
        <v>335</v>
      </c>
      <c r="K50" s="192">
        <v>100</v>
      </c>
      <c r="L50" s="195">
        <v>349</v>
      </c>
      <c r="M50" s="192">
        <v>102</v>
      </c>
      <c r="N50" s="195">
        <v>335</v>
      </c>
      <c r="O50" s="192">
        <v>100</v>
      </c>
      <c r="P50" s="195">
        <v>1019</v>
      </c>
      <c r="Q50" s="192">
        <v>302</v>
      </c>
      <c r="R50" s="187">
        <f>IF(P50&lt;&gt;0,Q50/H50,"")</f>
        <v>151</v>
      </c>
      <c r="S50" s="188">
        <f>IF(P50&lt;&gt;0,P50/Q50,"")</f>
        <v>3.3741721854304636</v>
      </c>
      <c r="T50" s="195">
        <v>234</v>
      </c>
      <c r="U50" s="116">
        <f>IF(T50&lt;&gt;0,-(T50-P50)/T50,"")</f>
        <v>3.3547008547008548</v>
      </c>
      <c r="V50" s="195">
        <v>997970</v>
      </c>
      <c r="W50" s="192">
        <v>122319</v>
      </c>
      <c r="X50" s="210">
        <f>+V50/W50</f>
        <v>8.158748845232548</v>
      </c>
      <c r="Y50" s="37"/>
    </row>
    <row r="51" spans="1:25" s="38" customFormat="1" ht="18">
      <c r="A51" s="42">
        <v>45</v>
      </c>
      <c r="B51" s="85"/>
      <c r="C51" s="189" t="s">
        <v>40</v>
      </c>
      <c r="D51" s="118">
        <v>38828</v>
      </c>
      <c r="E51" s="117" t="s">
        <v>9</v>
      </c>
      <c r="F51" s="117" t="s">
        <v>126</v>
      </c>
      <c r="G51" s="120">
        <v>43</v>
      </c>
      <c r="H51" s="120">
        <v>4</v>
      </c>
      <c r="I51" s="120">
        <v>12</v>
      </c>
      <c r="J51" s="195">
        <v>96</v>
      </c>
      <c r="K51" s="192">
        <v>20</v>
      </c>
      <c r="L51" s="195">
        <v>232</v>
      </c>
      <c r="M51" s="192">
        <v>44</v>
      </c>
      <c r="N51" s="195">
        <v>585</v>
      </c>
      <c r="O51" s="192">
        <v>105</v>
      </c>
      <c r="P51" s="195">
        <f>SUM(J51+L51+N51)</f>
        <v>913</v>
      </c>
      <c r="Q51" s="192">
        <f>SUM(K51+M51+O51)</f>
        <v>169</v>
      </c>
      <c r="R51" s="187">
        <f>IF(P51&lt;&gt;0,Q51/H51,"")</f>
        <v>42.25</v>
      </c>
      <c r="S51" s="188">
        <f>IF(P51&lt;&gt;0,P51/Q51,"")</f>
        <v>5.402366863905326</v>
      </c>
      <c r="T51" s="195">
        <v>2653</v>
      </c>
      <c r="U51" s="116">
        <f>IF(T51&lt;&gt;0,-(T51-P51)/T51,"")</f>
        <v>-0.6558612891066717</v>
      </c>
      <c r="V51" s="195">
        <v>624348</v>
      </c>
      <c r="W51" s="192">
        <v>97938</v>
      </c>
      <c r="X51" s="209">
        <f>V51/W51</f>
        <v>6.3749310788458</v>
      </c>
      <c r="Y51" s="37"/>
    </row>
    <row r="52" spans="1:25" s="38" customFormat="1" ht="18">
      <c r="A52" s="42">
        <v>46</v>
      </c>
      <c r="B52" s="85"/>
      <c r="C52" s="189" t="s">
        <v>84</v>
      </c>
      <c r="D52" s="118">
        <v>38884</v>
      </c>
      <c r="E52" s="117" t="s">
        <v>9</v>
      </c>
      <c r="F52" s="117" t="s">
        <v>85</v>
      </c>
      <c r="G52" s="120">
        <v>4</v>
      </c>
      <c r="H52" s="120">
        <v>4</v>
      </c>
      <c r="I52" s="120">
        <v>4</v>
      </c>
      <c r="J52" s="195">
        <v>270</v>
      </c>
      <c r="K52" s="192">
        <v>44</v>
      </c>
      <c r="L52" s="195">
        <v>346</v>
      </c>
      <c r="M52" s="192">
        <v>55</v>
      </c>
      <c r="N52" s="195">
        <v>220</v>
      </c>
      <c r="O52" s="192">
        <v>46</v>
      </c>
      <c r="P52" s="195">
        <f>SUM(J52+L52+N52)</f>
        <v>836</v>
      </c>
      <c r="Q52" s="192">
        <f>SUM(K52+M52+O52)</f>
        <v>145</v>
      </c>
      <c r="R52" s="187">
        <f>IF(P52&lt;&gt;0,Q52/H52,"")</f>
        <v>36.25</v>
      </c>
      <c r="S52" s="188">
        <f>IF(P52&lt;&gt;0,P52/Q52,"")</f>
        <v>5.76551724137931</v>
      </c>
      <c r="T52" s="195">
        <v>711</v>
      </c>
      <c r="U52" s="116">
        <f>IF(T52&lt;&gt;0,-(T52-P52)/T52,"")</f>
        <v>0.17580872011251758</v>
      </c>
      <c r="V52" s="195">
        <v>9701</v>
      </c>
      <c r="W52" s="192">
        <v>1429</v>
      </c>
      <c r="X52" s="209">
        <f>V52/W52</f>
        <v>6.788663400979706</v>
      </c>
      <c r="Y52" s="37"/>
    </row>
    <row r="53" spans="1:25" s="38" customFormat="1" ht="18">
      <c r="A53" s="42">
        <v>47</v>
      </c>
      <c r="B53" s="85"/>
      <c r="C53" s="196" t="s">
        <v>43</v>
      </c>
      <c r="D53" s="113">
        <v>38828</v>
      </c>
      <c r="E53" s="121" t="s">
        <v>26</v>
      </c>
      <c r="F53" s="121" t="s">
        <v>33</v>
      </c>
      <c r="G53" s="122">
        <v>45</v>
      </c>
      <c r="H53" s="122">
        <v>1</v>
      </c>
      <c r="I53" s="122">
        <v>12</v>
      </c>
      <c r="J53" s="183">
        <v>103</v>
      </c>
      <c r="K53" s="184">
        <v>13</v>
      </c>
      <c r="L53" s="183">
        <v>200</v>
      </c>
      <c r="M53" s="184">
        <v>26</v>
      </c>
      <c r="N53" s="183">
        <v>399</v>
      </c>
      <c r="O53" s="184">
        <v>52</v>
      </c>
      <c r="P53" s="185">
        <f>+J53+L53+N53</f>
        <v>702</v>
      </c>
      <c r="Q53" s="186">
        <f>+K53+M53+O53</f>
        <v>91</v>
      </c>
      <c r="R53" s="187">
        <f>IF(P53&lt;&gt;0,Q53/H53,"")</f>
        <v>91</v>
      </c>
      <c r="S53" s="188">
        <f>IF(P53&lt;&gt;0,P53/Q53,"")</f>
        <v>7.714285714285714</v>
      </c>
      <c r="T53" s="183">
        <v>303</v>
      </c>
      <c r="U53" s="116">
        <f>IF(T53&lt;&gt;0,-(T53-P53)/T53,"")</f>
        <v>1.316831683168317</v>
      </c>
      <c r="V53" s="183">
        <v>149237</v>
      </c>
      <c r="W53" s="184">
        <v>21150</v>
      </c>
      <c r="X53" s="208">
        <f>V53/W53</f>
        <v>7.05612293144208</v>
      </c>
      <c r="Y53" s="37"/>
    </row>
    <row r="54" spans="1:25" s="38" customFormat="1" ht="18">
      <c r="A54" s="42">
        <v>48</v>
      </c>
      <c r="B54" s="85"/>
      <c r="C54" s="189" t="s">
        <v>144</v>
      </c>
      <c r="D54" s="118">
        <v>38723</v>
      </c>
      <c r="E54" s="119" t="s">
        <v>79</v>
      </c>
      <c r="F54" s="117" t="s">
        <v>145</v>
      </c>
      <c r="G54" s="120">
        <v>3</v>
      </c>
      <c r="H54" s="120">
        <v>1</v>
      </c>
      <c r="I54" s="120">
        <v>17</v>
      </c>
      <c r="J54" s="190">
        <v>154</v>
      </c>
      <c r="K54" s="191">
        <v>23</v>
      </c>
      <c r="L54" s="190">
        <v>325</v>
      </c>
      <c r="M54" s="191">
        <v>47</v>
      </c>
      <c r="N54" s="190">
        <v>189</v>
      </c>
      <c r="O54" s="191">
        <v>27</v>
      </c>
      <c r="P54" s="190">
        <f>J54+L54+N54</f>
        <v>668</v>
      </c>
      <c r="Q54" s="191">
        <f>K54+M54+O54</f>
        <v>97</v>
      </c>
      <c r="R54" s="192">
        <f>+Q54/H54</f>
        <v>97</v>
      </c>
      <c r="S54" s="193">
        <f>+P54/Q54</f>
        <v>6.88659793814433</v>
      </c>
      <c r="T54" s="190"/>
      <c r="U54" s="194"/>
      <c r="V54" s="190">
        <v>63882.5</v>
      </c>
      <c r="W54" s="191">
        <v>10080</v>
      </c>
      <c r="X54" s="209">
        <f>V54/W54</f>
        <v>6.337549603174603</v>
      </c>
      <c r="Y54" s="37"/>
    </row>
    <row r="55" spans="1:25" s="38" customFormat="1" ht="18">
      <c r="A55" s="42">
        <v>49</v>
      </c>
      <c r="B55" s="85"/>
      <c r="C55" s="197" t="s">
        <v>69</v>
      </c>
      <c r="D55" s="118">
        <v>38870</v>
      </c>
      <c r="E55" s="121" t="s">
        <v>62</v>
      </c>
      <c r="F55" s="123" t="s">
        <v>70</v>
      </c>
      <c r="G55" s="124">
        <v>5</v>
      </c>
      <c r="H55" s="124">
        <v>5</v>
      </c>
      <c r="I55" s="124">
        <v>5</v>
      </c>
      <c r="J55" s="195">
        <v>81</v>
      </c>
      <c r="K55" s="192">
        <v>13</v>
      </c>
      <c r="L55" s="195">
        <v>221.5</v>
      </c>
      <c r="M55" s="192">
        <v>33</v>
      </c>
      <c r="N55" s="195">
        <v>242</v>
      </c>
      <c r="O55" s="192">
        <v>33</v>
      </c>
      <c r="P55" s="195">
        <f>SUM(J55+L55+N55)</f>
        <v>544.5</v>
      </c>
      <c r="Q55" s="192">
        <f>SUM(K55+M55+O55)</f>
        <v>79</v>
      </c>
      <c r="R55" s="192">
        <f>+Q55/H55</f>
        <v>15.8</v>
      </c>
      <c r="S55" s="193">
        <f>+P55/Q55</f>
        <v>6.8924050632911396</v>
      </c>
      <c r="T55" s="195">
        <v>1653</v>
      </c>
      <c r="U55" s="194">
        <f>(+T55-P55)/T55</f>
        <v>0.6705989110707804</v>
      </c>
      <c r="V55" s="195">
        <v>42299.5</v>
      </c>
      <c r="W55" s="192">
        <v>5199</v>
      </c>
      <c r="X55" s="209">
        <f>V55/W55</f>
        <v>8.136083862281208</v>
      </c>
      <c r="Y55" s="37"/>
    </row>
    <row r="56" spans="1:25" s="38" customFormat="1" ht="18">
      <c r="A56" s="42">
        <v>50</v>
      </c>
      <c r="B56" s="85"/>
      <c r="C56" s="182" t="s">
        <v>146</v>
      </c>
      <c r="D56" s="113">
        <v>38688</v>
      </c>
      <c r="E56" s="114" t="s">
        <v>8</v>
      </c>
      <c r="F56" s="112" t="s">
        <v>32</v>
      </c>
      <c r="G56" s="115">
        <v>1</v>
      </c>
      <c r="H56" s="115">
        <v>1</v>
      </c>
      <c r="I56" s="115">
        <v>19</v>
      </c>
      <c r="J56" s="183">
        <v>140</v>
      </c>
      <c r="K56" s="184">
        <v>35</v>
      </c>
      <c r="L56" s="183">
        <v>180</v>
      </c>
      <c r="M56" s="184">
        <v>45</v>
      </c>
      <c r="N56" s="183">
        <v>220</v>
      </c>
      <c r="O56" s="184">
        <v>55</v>
      </c>
      <c r="P56" s="185">
        <f>+J56+L56+N56</f>
        <v>540</v>
      </c>
      <c r="Q56" s="186">
        <f>+K56+M56+O56</f>
        <v>135</v>
      </c>
      <c r="R56" s="187">
        <f>IF(P56&lt;&gt;0,Q56/H56,"")</f>
        <v>135</v>
      </c>
      <c r="S56" s="188">
        <f>IF(P56&lt;&gt;0,P56/Q56,"")</f>
        <v>4</v>
      </c>
      <c r="T56" s="183"/>
      <c r="U56" s="116">
        <f>IF(T56&lt;&gt;0,-(T56-P56)/T56,"")</f>
      </c>
      <c r="V56" s="183">
        <v>1749752</v>
      </c>
      <c r="W56" s="184">
        <v>261089</v>
      </c>
      <c r="X56" s="208">
        <f>V56/W56</f>
        <v>6.701745381842973</v>
      </c>
      <c r="Y56" s="37"/>
    </row>
    <row r="57" spans="1:25" s="38" customFormat="1" ht="18">
      <c r="A57" s="42">
        <v>51</v>
      </c>
      <c r="B57" s="85"/>
      <c r="C57" s="189" t="s">
        <v>147</v>
      </c>
      <c r="D57" s="118">
        <v>38828</v>
      </c>
      <c r="E57" s="117" t="s">
        <v>12</v>
      </c>
      <c r="F57" s="117" t="s">
        <v>75</v>
      </c>
      <c r="G57" s="120">
        <v>5</v>
      </c>
      <c r="H57" s="120">
        <v>3</v>
      </c>
      <c r="I57" s="120">
        <v>10</v>
      </c>
      <c r="J57" s="195">
        <v>77</v>
      </c>
      <c r="K57" s="192">
        <v>15</v>
      </c>
      <c r="L57" s="195">
        <v>351</v>
      </c>
      <c r="M57" s="192">
        <v>61</v>
      </c>
      <c r="N57" s="195">
        <v>86</v>
      </c>
      <c r="O57" s="192">
        <v>16</v>
      </c>
      <c r="P57" s="195">
        <f>+N57+L57+J57</f>
        <v>514</v>
      </c>
      <c r="Q57" s="192">
        <f>+O57+M57+K57</f>
        <v>92</v>
      </c>
      <c r="R57" s="192">
        <f>+Q57/H57</f>
        <v>30.666666666666668</v>
      </c>
      <c r="S57" s="193">
        <f>+P57/Q57</f>
        <v>5.586956521739131</v>
      </c>
      <c r="T57" s="195"/>
      <c r="U57" s="198"/>
      <c r="V57" s="195">
        <v>54293</v>
      </c>
      <c r="W57" s="192">
        <v>8525</v>
      </c>
      <c r="X57" s="210">
        <f>+V57/W57</f>
        <v>6.368680351906159</v>
      </c>
      <c r="Y57" s="37"/>
    </row>
    <row r="58" spans="1:25" s="38" customFormat="1" ht="18">
      <c r="A58" s="42">
        <v>52</v>
      </c>
      <c r="B58" s="85"/>
      <c r="C58" s="182" t="s">
        <v>148</v>
      </c>
      <c r="D58" s="113">
        <v>38772</v>
      </c>
      <c r="E58" s="114" t="s">
        <v>8</v>
      </c>
      <c r="F58" s="112" t="s">
        <v>34</v>
      </c>
      <c r="G58" s="115">
        <v>83</v>
      </c>
      <c r="H58" s="115">
        <v>1</v>
      </c>
      <c r="I58" s="115">
        <v>12</v>
      </c>
      <c r="J58" s="183">
        <v>408</v>
      </c>
      <c r="K58" s="184">
        <v>54</v>
      </c>
      <c r="L58" s="183">
        <v>0</v>
      </c>
      <c r="M58" s="184">
        <v>0</v>
      </c>
      <c r="N58" s="183">
        <v>0</v>
      </c>
      <c r="O58" s="184">
        <v>0</v>
      </c>
      <c r="P58" s="185">
        <f>+J58+L58+N58</f>
        <v>408</v>
      </c>
      <c r="Q58" s="186">
        <f>+K58+M58+O58</f>
        <v>54</v>
      </c>
      <c r="R58" s="187">
        <f>IF(P58&lt;&gt;0,Q58/H58,"")</f>
        <v>54</v>
      </c>
      <c r="S58" s="188">
        <f>IF(P58&lt;&gt;0,P58/Q58,"")</f>
        <v>7.555555555555555</v>
      </c>
      <c r="T58" s="183"/>
      <c r="U58" s="116">
        <f>IF(T58&lt;&gt;0,-(T58-P58)/T58,"")</f>
      </c>
      <c r="V58" s="183">
        <v>1101700.5</v>
      </c>
      <c r="W58" s="184">
        <v>145473</v>
      </c>
      <c r="X58" s="208">
        <f>V58/W58</f>
        <v>7.573230083933101</v>
      </c>
      <c r="Y58" s="37"/>
    </row>
    <row r="59" spans="1:25" s="38" customFormat="1" ht="18">
      <c r="A59" s="42">
        <v>53</v>
      </c>
      <c r="B59" s="85"/>
      <c r="C59" s="197" t="s">
        <v>149</v>
      </c>
      <c r="D59" s="118">
        <v>38751</v>
      </c>
      <c r="E59" s="121" t="s">
        <v>63</v>
      </c>
      <c r="F59" s="123" t="s">
        <v>150</v>
      </c>
      <c r="G59" s="124">
        <v>277</v>
      </c>
      <c r="H59" s="124">
        <v>1</v>
      </c>
      <c r="I59" s="124">
        <v>20</v>
      </c>
      <c r="J59" s="195">
        <v>100</v>
      </c>
      <c r="K59" s="192">
        <v>50</v>
      </c>
      <c r="L59" s="195">
        <v>150</v>
      </c>
      <c r="M59" s="192">
        <v>75</v>
      </c>
      <c r="N59" s="195">
        <v>150</v>
      </c>
      <c r="O59" s="192">
        <v>75</v>
      </c>
      <c r="P59" s="195">
        <f>J59+L59+N59</f>
        <v>400</v>
      </c>
      <c r="Q59" s="192">
        <f>K59+M59+O59</f>
        <v>200</v>
      </c>
      <c r="R59" s="192">
        <f>+Q59/H59</f>
        <v>200</v>
      </c>
      <c r="S59" s="193">
        <f>+P59/Q59</f>
        <v>2</v>
      </c>
      <c r="T59" s="195"/>
      <c r="U59" s="194"/>
      <c r="V59" s="190">
        <v>27414562</v>
      </c>
      <c r="W59" s="191">
        <v>4244384.666666667</v>
      </c>
      <c r="X59" s="209">
        <f>V59/W59</f>
        <v>6.4590191872335785</v>
      </c>
      <c r="Y59" s="37"/>
    </row>
    <row r="60" spans="1:25" s="38" customFormat="1" ht="18">
      <c r="A60" s="42">
        <v>54</v>
      </c>
      <c r="B60" s="85"/>
      <c r="C60" s="182" t="s">
        <v>151</v>
      </c>
      <c r="D60" s="113">
        <v>38793</v>
      </c>
      <c r="E60" s="112" t="s">
        <v>11</v>
      </c>
      <c r="F60" s="117" t="s">
        <v>152</v>
      </c>
      <c r="G60" s="115">
        <v>129</v>
      </c>
      <c r="H60" s="115">
        <v>1</v>
      </c>
      <c r="I60" s="115">
        <v>14</v>
      </c>
      <c r="J60" s="195">
        <v>169</v>
      </c>
      <c r="K60" s="192">
        <v>38</v>
      </c>
      <c r="L60" s="195">
        <v>172</v>
      </c>
      <c r="M60" s="192">
        <v>38</v>
      </c>
      <c r="N60" s="195">
        <v>55</v>
      </c>
      <c r="O60" s="192">
        <v>12</v>
      </c>
      <c r="P60" s="195">
        <v>396</v>
      </c>
      <c r="Q60" s="192">
        <v>88</v>
      </c>
      <c r="R60" s="187">
        <f>IF(P60&lt;&gt;0,Q60/H60,"")</f>
        <v>88</v>
      </c>
      <c r="S60" s="188">
        <f>IF(P60&lt;&gt;0,P60/Q60,"")</f>
        <v>4.5</v>
      </c>
      <c r="T60" s="195">
        <v>299</v>
      </c>
      <c r="U60" s="116">
        <f>IF(T60&lt;&gt;0,-(T60-P60)/T60,"")</f>
        <v>0.32441471571906355</v>
      </c>
      <c r="V60" s="195">
        <v>1788035</v>
      </c>
      <c r="W60" s="192">
        <v>272154</v>
      </c>
      <c r="X60" s="210">
        <f>+V60/W60</f>
        <v>6.569938343731858</v>
      </c>
      <c r="Y60" s="37"/>
    </row>
    <row r="61" spans="1:25" s="38" customFormat="1" ht="18">
      <c r="A61" s="42">
        <v>55</v>
      </c>
      <c r="B61" s="85"/>
      <c r="C61" s="182" t="s">
        <v>114</v>
      </c>
      <c r="D61" s="113">
        <v>38814</v>
      </c>
      <c r="E61" s="112" t="s">
        <v>107</v>
      </c>
      <c r="F61" s="112" t="s">
        <v>112</v>
      </c>
      <c r="G61" s="115">
        <v>56</v>
      </c>
      <c r="H61" s="115">
        <v>3</v>
      </c>
      <c r="I61" s="115">
        <v>10</v>
      </c>
      <c r="J61" s="183">
        <v>86</v>
      </c>
      <c r="K61" s="184">
        <v>19</v>
      </c>
      <c r="L61" s="183">
        <v>121</v>
      </c>
      <c r="M61" s="184">
        <v>27</v>
      </c>
      <c r="N61" s="183">
        <v>184</v>
      </c>
      <c r="O61" s="184">
        <v>38</v>
      </c>
      <c r="P61" s="185">
        <f>J61+L61+N61</f>
        <v>391</v>
      </c>
      <c r="Q61" s="186">
        <f>K61+M61+O61</f>
        <v>84</v>
      </c>
      <c r="R61" s="187">
        <f>IF(P61&lt;&gt;0,Q61/H61,"")</f>
        <v>28</v>
      </c>
      <c r="S61" s="188">
        <f>IF(P61&lt;&gt;0,P61/Q61,"")</f>
        <v>4.654761904761905</v>
      </c>
      <c r="T61" s="183">
        <v>932</v>
      </c>
      <c r="U61" s="116">
        <f>IF(T61&lt;&gt;0,-(T61-P61)/T61,"")</f>
        <v>-0.5804721030042919</v>
      </c>
      <c r="V61" s="183">
        <f>217941.5+99459+32613+17816.5+8424.5+3203+531+1188+1702+391</f>
        <v>383269.5</v>
      </c>
      <c r="W61" s="184">
        <f>30137+15034+5570+3956+2001+658+128+237+338+84</f>
        <v>58143</v>
      </c>
      <c r="X61" s="208">
        <f>IF(V61&lt;&gt;0,V61/W61,"")</f>
        <v>6.591842526185439</v>
      </c>
      <c r="Y61" s="37"/>
    </row>
    <row r="62" spans="1:25" s="38" customFormat="1" ht="18">
      <c r="A62" s="42">
        <v>56</v>
      </c>
      <c r="B62" s="85"/>
      <c r="C62" s="189" t="s">
        <v>88</v>
      </c>
      <c r="D62" s="118">
        <v>38716</v>
      </c>
      <c r="E62" s="119" t="s">
        <v>79</v>
      </c>
      <c r="F62" s="117" t="s">
        <v>89</v>
      </c>
      <c r="G62" s="120">
        <v>9</v>
      </c>
      <c r="H62" s="120">
        <v>3</v>
      </c>
      <c r="I62" s="120">
        <v>26</v>
      </c>
      <c r="J62" s="190">
        <v>90</v>
      </c>
      <c r="K62" s="191">
        <v>30</v>
      </c>
      <c r="L62" s="190">
        <v>151</v>
      </c>
      <c r="M62" s="191">
        <v>49</v>
      </c>
      <c r="N62" s="190">
        <v>135</v>
      </c>
      <c r="O62" s="191">
        <v>45</v>
      </c>
      <c r="P62" s="190">
        <f>J62+L62+N62</f>
        <v>376</v>
      </c>
      <c r="Q62" s="191">
        <f>K62+M62+O62</f>
        <v>124</v>
      </c>
      <c r="R62" s="192">
        <f>+Q62/H62</f>
        <v>41.333333333333336</v>
      </c>
      <c r="S62" s="193">
        <f>+P62/Q62</f>
        <v>3.032258064516129</v>
      </c>
      <c r="T62" s="190">
        <v>778</v>
      </c>
      <c r="U62" s="194">
        <f>(+T62-P62)/T62</f>
        <v>0.5167095115681234</v>
      </c>
      <c r="V62" s="190">
        <v>123767.5</v>
      </c>
      <c r="W62" s="191">
        <v>20071</v>
      </c>
      <c r="X62" s="209">
        <f>V62/W62</f>
        <v>6.166483981864381</v>
      </c>
      <c r="Y62" s="37"/>
    </row>
    <row r="63" spans="1:25" s="38" customFormat="1" ht="18">
      <c r="A63" s="42">
        <v>57</v>
      </c>
      <c r="B63" s="85"/>
      <c r="C63" s="189" t="s">
        <v>48</v>
      </c>
      <c r="D63" s="118">
        <v>38835</v>
      </c>
      <c r="E63" s="117" t="s">
        <v>9</v>
      </c>
      <c r="F63" s="117" t="s">
        <v>29</v>
      </c>
      <c r="G63" s="120">
        <v>15</v>
      </c>
      <c r="H63" s="120">
        <v>1</v>
      </c>
      <c r="I63" s="120">
        <v>11</v>
      </c>
      <c r="J63" s="195">
        <v>42</v>
      </c>
      <c r="K63" s="192">
        <v>8</v>
      </c>
      <c r="L63" s="195">
        <v>122</v>
      </c>
      <c r="M63" s="192">
        <v>25</v>
      </c>
      <c r="N63" s="195">
        <v>212</v>
      </c>
      <c r="O63" s="192">
        <v>42</v>
      </c>
      <c r="P63" s="195">
        <f>SUM(J63+L63+N63)</f>
        <v>376</v>
      </c>
      <c r="Q63" s="192">
        <f>SUM(K63+M63+O63)</f>
        <v>75</v>
      </c>
      <c r="R63" s="187">
        <f>IF(P63&lt;&gt;0,Q63/H63,"")</f>
        <v>75</v>
      </c>
      <c r="S63" s="188">
        <f>IF(P63&lt;&gt;0,P63/Q63,"")</f>
        <v>5.013333333333334</v>
      </c>
      <c r="T63" s="195">
        <v>909.5</v>
      </c>
      <c r="U63" s="116">
        <f>IF(T63&lt;&gt;0,-(T63-P63)/T63,"")</f>
        <v>-0.5865860362836723</v>
      </c>
      <c r="V63" s="195">
        <v>118510.5</v>
      </c>
      <c r="W63" s="192">
        <v>15059</v>
      </c>
      <c r="X63" s="209">
        <f>V63/W63</f>
        <v>7.869745667042964</v>
      </c>
      <c r="Y63" s="37"/>
    </row>
    <row r="64" spans="1:25" s="38" customFormat="1" ht="18">
      <c r="A64" s="42">
        <v>58</v>
      </c>
      <c r="B64" s="85"/>
      <c r="C64" s="182" t="s">
        <v>42</v>
      </c>
      <c r="D64" s="113">
        <v>38828</v>
      </c>
      <c r="E64" s="112" t="s">
        <v>11</v>
      </c>
      <c r="F64" s="117" t="s">
        <v>30</v>
      </c>
      <c r="G64" s="115">
        <v>46</v>
      </c>
      <c r="H64" s="115">
        <v>2</v>
      </c>
      <c r="I64" s="115">
        <v>12</v>
      </c>
      <c r="J64" s="195">
        <v>108</v>
      </c>
      <c r="K64" s="192">
        <v>19</v>
      </c>
      <c r="L64" s="195">
        <v>202</v>
      </c>
      <c r="M64" s="192">
        <v>39</v>
      </c>
      <c r="N64" s="195">
        <v>37</v>
      </c>
      <c r="O64" s="192">
        <v>9</v>
      </c>
      <c r="P64" s="195">
        <v>347</v>
      </c>
      <c r="Q64" s="192">
        <v>67</v>
      </c>
      <c r="R64" s="187">
        <f>IF(P64&lt;&gt;0,Q64/H64,"")</f>
        <v>33.5</v>
      </c>
      <c r="S64" s="188">
        <f>IF(P64&lt;&gt;0,P64/Q64,"")</f>
        <v>5.17910447761194</v>
      </c>
      <c r="T64" s="195">
        <v>726</v>
      </c>
      <c r="U64" s="116">
        <f>IF(T64&lt;&gt;0,-(T64-P64)/T64,"")</f>
        <v>-0.522038567493113</v>
      </c>
      <c r="V64" s="195">
        <v>293488</v>
      </c>
      <c r="W64" s="192">
        <v>37874</v>
      </c>
      <c r="X64" s="210">
        <f>+V64/W64</f>
        <v>7.749062681522944</v>
      </c>
      <c r="Y64" s="37"/>
    </row>
    <row r="65" spans="1:25" s="38" customFormat="1" ht="18">
      <c r="A65" s="42">
        <v>59</v>
      </c>
      <c r="B65" s="85"/>
      <c r="C65" s="182" t="s">
        <v>118</v>
      </c>
      <c r="D65" s="113">
        <v>38576</v>
      </c>
      <c r="E65" s="114" t="s">
        <v>8</v>
      </c>
      <c r="F65" s="112" t="s">
        <v>10</v>
      </c>
      <c r="G65" s="115">
        <v>79</v>
      </c>
      <c r="H65" s="115">
        <v>1</v>
      </c>
      <c r="I65" s="115">
        <v>23</v>
      </c>
      <c r="J65" s="183">
        <v>40</v>
      </c>
      <c r="K65" s="184">
        <v>10</v>
      </c>
      <c r="L65" s="183">
        <v>185</v>
      </c>
      <c r="M65" s="184">
        <v>34</v>
      </c>
      <c r="N65" s="183">
        <v>121</v>
      </c>
      <c r="O65" s="184">
        <v>23</v>
      </c>
      <c r="P65" s="185">
        <f>+J65+L65+N65</f>
        <v>346</v>
      </c>
      <c r="Q65" s="186">
        <f>+K65+M65+O65</f>
        <v>67</v>
      </c>
      <c r="R65" s="187">
        <f>IF(P65&lt;&gt;0,Q65/H65,"")</f>
        <v>67</v>
      </c>
      <c r="S65" s="188">
        <f>IF(P65&lt;&gt;0,P65/Q65,"")</f>
        <v>5.164179104477612</v>
      </c>
      <c r="T65" s="183">
        <v>146</v>
      </c>
      <c r="U65" s="116">
        <f>IF(T65&lt;&gt;0,-(T65-P65)/T65,"")</f>
        <v>1.36986301369863</v>
      </c>
      <c r="V65" s="183">
        <v>1207967.75</v>
      </c>
      <c r="W65" s="184">
        <v>172366</v>
      </c>
      <c r="X65" s="208">
        <f>V65/W65</f>
        <v>7.008155610735296</v>
      </c>
      <c r="Y65" s="37"/>
    </row>
    <row r="66" spans="1:27" s="38" customFormat="1" ht="18">
      <c r="A66" s="42">
        <v>60</v>
      </c>
      <c r="B66" s="85"/>
      <c r="C66" s="197" t="s">
        <v>86</v>
      </c>
      <c r="D66" s="118">
        <v>38765</v>
      </c>
      <c r="E66" s="123" t="s">
        <v>63</v>
      </c>
      <c r="F66" s="123" t="s">
        <v>87</v>
      </c>
      <c r="G66" s="124">
        <v>164</v>
      </c>
      <c r="H66" s="124">
        <v>1</v>
      </c>
      <c r="I66" s="124">
        <v>20</v>
      </c>
      <c r="J66" s="195">
        <v>93</v>
      </c>
      <c r="K66" s="192">
        <v>31</v>
      </c>
      <c r="L66" s="195">
        <v>120</v>
      </c>
      <c r="M66" s="192">
        <v>40</v>
      </c>
      <c r="N66" s="195">
        <v>126</v>
      </c>
      <c r="O66" s="192">
        <v>42</v>
      </c>
      <c r="P66" s="195">
        <f>SUM(J66+L66+N66)</f>
        <v>339</v>
      </c>
      <c r="Q66" s="192">
        <f>SUM(K66+M66+O66)</f>
        <v>113</v>
      </c>
      <c r="R66" s="192">
        <f>+Q66/H66</f>
        <v>113</v>
      </c>
      <c r="S66" s="193">
        <f>+P66/Q66</f>
        <v>3</v>
      </c>
      <c r="T66" s="195">
        <v>990</v>
      </c>
      <c r="U66" s="194">
        <f>(+T66-P66)/T66</f>
        <v>0.6575757575757576</v>
      </c>
      <c r="V66" s="195">
        <v>4223026.5</v>
      </c>
      <c r="W66" s="192">
        <v>646387</v>
      </c>
      <c r="X66" s="209">
        <f>V66/W66</f>
        <v>6.533278825223898</v>
      </c>
      <c r="Y66" s="37"/>
      <c r="AA66" s="37"/>
    </row>
    <row r="67" spans="1:25" s="39" customFormat="1" ht="18">
      <c r="A67" s="42">
        <v>61</v>
      </c>
      <c r="B67" s="85"/>
      <c r="C67" s="182" t="s">
        <v>153</v>
      </c>
      <c r="D67" s="113">
        <v>38786</v>
      </c>
      <c r="E67" s="114" t="s">
        <v>8</v>
      </c>
      <c r="F67" s="112" t="s">
        <v>32</v>
      </c>
      <c r="G67" s="115">
        <v>88</v>
      </c>
      <c r="H67" s="115">
        <v>2</v>
      </c>
      <c r="I67" s="115">
        <v>12</v>
      </c>
      <c r="J67" s="183">
        <v>113</v>
      </c>
      <c r="K67" s="184">
        <v>21</v>
      </c>
      <c r="L67" s="183">
        <v>120</v>
      </c>
      <c r="M67" s="184">
        <v>23</v>
      </c>
      <c r="N67" s="183">
        <v>97</v>
      </c>
      <c r="O67" s="184">
        <v>18</v>
      </c>
      <c r="P67" s="185">
        <f>+J67+L67+N67</f>
        <v>330</v>
      </c>
      <c r="Q67" s="186">
        <f>+K67+M67+O67</f>
        <v>62</v>
      </c>
      <c r="R67" s="187">
        <f>IF(P67&lt;&gt;0,Q67/H67,"")</f>
        <v>31</v>
      </c>
      <c r="S67" s="188">
        <f>IF(P67&lt;&gt;0,P67/Q67,"")</f>
        <v>5.32258064516129</v>
      </c>
      <c r="T67" s="183"/>
      <c r="U67" s="116">
        <f>IF(T67&lt;&gt;0,-(T67-P67)/T67,"")</f>
      </c>
      <c r="V67" s="183">
        <v>1609574.5</v>
      </c>
      <c r="W67" s="184">
        <v>231130</v>
      </c>
      <c r="X67" s="208">
        <f>V67/W67</f>
        <v>6.963935880240557</v>
      </c>
      <c r="Y67" s="37"/>
    </row>
    <row r="68" spans="1:25" s="38" customFormat="1" ht="18">
      <c r="A68" s="42">
        <v>62</v>
      </c>
      <c r="B68" s="85"/>
      <c r="C68" s="182" t="s">
        <v>154</v>
      </c>
      <c r="D68" s="113">
        <v>38758</v>
      </c>
      <c r="E68" s="114" t="s">
        <v>8</v>
      </c>
      <c r="F68" s="112" t="s">
        <v>32</v>
      </c>
      <c r="G68" s="115">
        <v>61</v>
      </c>
      <c r="H68" s="115">
        <v>2</v>
      </c>
      <c r="I68" s="115">
        <v>16</v>
      </c>
      <c r="J68" s="183">
        <v>116</v>
      </c>
      <c r="K68" s="184">
        <v>22</v>
      </c>
      <c r="L68" s="183">
        <v>91</v>
      </c>
      <c r="M68" s="184">
        <v>16</v>
      </c>
      <c r="N68" s="183">
        <v>113</v>
      </c>
      <c r="O68" s="184">
        <v>21</v>
      </c>
      <c r="P68" s="185">
        <f>+J68+L68+N68</f>
        <v>320</v>
      </c>
      <c r="Q68" s="186">
        <f>+K68+M68+O68</f>
        <v>59</v>
      </c>
      <c r="R68" s="187">
        <f>IF(P68&lt;&gt;0,Q68/H68,"")</f>
        <v>29.5</v>
      </c>
      <c r="S68" s="188">
        <f>IF(P68&lt;&gt;0,P68/Q68,"")</f>
        <v>5.423728813559322</v>
      </c>
      <c r="T68" s="183"/>
      <c r="U68" s="116">
        <f>IF(T68&lt;&gt;0,-(T68-P68)/T68,"")</f>
      </c>
      <c r="V68" s="183">
        <v>1294182</v>
      </c>
      <c r="W68" s="184">
        <v>158904</v>
      </c>
      <c r="X68" s="208">
        <f>V68/W68</f>
        <v>8.144426823742638</v>
      </c>
      <c r="Y68" s="37"/>
    </row>
    <row r="69" spans="1:25" s="38" customFormat="1" ht="18">
      <c r="A69" s="42">
        <v>63</v>
      </c>
      <c r="B69" s="85"/>
      <c r="C69" s="189" t="s">
        <v>155</v>
      </c>
      <c r="D69" s="118">
        <v>38758</v>
      </c>
      <c r="E69" s="119" t="s">
        <v>79</v>
      </c>
      <c r="F69" s="117" t="s">
        <v>156</v>
      </c>
      <c r="G69" s="120">
        <v>4</v>
      </c>
      <c r="H69" s="120">
        <v>2</v>
      </c>
      <c r="I69" s="120">
        <v>20</v>
      </c>
      <c r="J69" s="190">
        <v>79</v>
      </c>
      <c r="K69" s="191">
        <v>13</v>
      </c>
      <c r="L69" s="190">
        <v>68</v>
      </c>
      <c r="M69" s="191">
        <v>13</v>
      </c>
      <c r="N69" s="190">
        <v>161</v>
      </c>
      <c r="O69" s="191">
        <v>29</v>
      </c>
      <c r="P69" s="190">
        <f>J69+L69+N69</f>
        <v>308</v>
      </c>
      <c r="Q69" s="191">
        <f>K69+M69+O69</f>
        <v>55</v>
      </c>
      <c r="R69" s="192">
        <f>+Q69/H69</f>
        <v>27.5</v>
      </c>
      <c r="S69" s="193">
        <f>+P69/Q69</f>
        <v>5.6</v>
      </c>
      <c r="T69" s="190"/>
      <c r="U69" s="194"/>
      <c r="V69" s="190">
        <v>56988.5</v>
      </c>
      <c r="W69" s="191">
        <v>10673</v>
      </c>
      <c r="X69" s="209">
        <f>V69/W69</f>
        <v>5.339501545957088</v>
      </c>
      <c r="Y69" s="37"/>
    </row>
    <row r="70" spans="1:25" s="38" customFormat="1" ht="18">
      <c r="A70" s="42">
        <v>64</v>
      </c>
      <c r="B70" s="85"/>
      <c r="C70" s="182" t="s">
        <v>157</v>
      </c>
      <c r="D70" s="113">
        <v>38737</v>
      </c>
      <c r="E70" s="114" t="s">
        <v>8</v>
      </c>
      <c r="F70" s="112" t="s">
        <v>32</v>
      </c>
      <c r="G70" s="115">
        <v>59</v>
      </c>
      <c r="H70" s="115">
        <v>1</v>
      </c>
      <c r="I70" s="115">
        <v>15</v>
      </c>
      <c r="J70" s="183">
        <v>44</v>
      </c>
      <c r="K70" s="184">
        <v>11</v>
      </c>
      <c r="L70" s="183">
        <v>100</v>
      </c>
      <c r="M70" s="184">
        <v>25</v>
      </c>
      <c r="N70" s="183">
        <v>133</v>
      </c>
      <c r="O70" s="184">
        <v>33</v>
      </c>
      <c r="P70" s="185">
        <f>+J70+L70+N70</f>
        <v>277</v>
      </c>
      <c r="Q70" s="186">
        <f>+K70+M70+O70</f>
        <v>69</v>
      </c>
      <c r="R70" s="187">
        <f>IF(P70&lt;&gt;0,Q70/H70,"")</f>
        <v>69</v>
      </c>
      <c r="S70" s="188">
        <f>IF(P70&lt;&gt;0,P70/Q70,"")</f>
        <v>4.0144927536231885</v>
      </c>
      <c r="T70" s="183"/>
      <c r="U70" s="116">
        <f>IF(T70&lt;&gt;0,-(T70-P70)/T70,"")</f>
      </c>
      <c r="V70" s="183">
        <v>1173353.5</v>
      </c>
      <c r="W70" s="184">
        <v>169864</v>
      </c>
      <c r="X70" s="208">
        <f>V70/W70</f>
        <v>6.9076054961616355</v>
      </c>
      <c r="Y70" s="37"/>
    </row>
    <row r="71" spans="1:25" s="38" customFormat="1" ht="18">
      <c r="A71" s="42">
        <v>65</v>
      </c>
      <c r="B71" s="85"/>
      <c r="C71" s="182" t="s">
        <v>116</v>
      </c>
      <c r="D71" s="113">
        <v>38793</v>
      </c>
      <c r="E71" s="112" t="s">
        <v>107</v>
      </c>
      <c r="F71" s="112" t="s">
        <v>117</v>
      </c>
      <c r="G71" s="115">
        <v>71</v>
      </c>
      <c r="H71" s="115">
        <v>1</v>
      </c>
      <c r="I71" s="115">
        <v>15</v>
      </c>
      <c r="J71" s="183">
        <v>77</v>
      </c>
      <c r="K71" s="184">
        <v>18</v>
      </c>
      <c r="L71" s="183">
        <v>89</v>
      </c>
      <c r="M71" s="184">
        <v>20</v>
      </c>
      <c r="N71" s="183">
        <v>103</v>
      </c>
      <c r="O71" s="184">
        <v>24</v>
      </c>
      <c r="P71" s="185">
        <f>J71+L71+N71</f>
        <v>269</v>
      </c>
      <c r="Q71" s="186">
        <f>K71+M71+O71</f>
        <v>62</v>
      </c>
      <c r="R71" s="187">
        <f>IF(P71&lt;&gt;0,Q71/H71,"")</f>
        <v>62</v>
      </c>
      <c r="S71" s="188">
        <f>IF(P71&lt;&gt;0,P71/Q71,"")</f>
        <v>4.338709677419355</v>
      </c>
      <c r="T71" s="183">
        <v>48</v>
      </c>
      <c r="U71" s="116">
        <f>IF(T71&lt;&gt;0,-(T71-P71)/T71,"")</f>
        <v>4.604166666666667</v>
      </c>
      <c r="V71" s="185">
        <f>139188.5+65126.5+15320+6439+3617+3772+4116+209.5+299+80+130+145+1032+392+269</f>
        <v>240135.5</v>
      </c>
      <c r="W71" s="191">
        <f>20151+10232+2945+1343+1021+739+717+69+58+16+26+29+187+97+62</f>
        <v>37692</v>
      </c>
      <c r="X71" s="208">
        <f>IF(V71&lt;&gt;0,V71/W71,"")</f>
        <v>6.370993844847713</v>
      </c>
      <c r="Y71" s="37"/>
    </row>
    <row r="72" spans="1:25" s="38" customFormat="1" ht="18">
      <c r="A72" s="42">
        <v>66</v>
      </c>
      <c r="B72" s="85"/>
      <c r="C72" s="182" t="s">
        <v>115</v>
      </c>
      <c r="D72" s="113">
        <v>38674</v>
      </c>
      <c r="E72" s="114" t="s">
        <v>8</v>
      </c>
      <c r="F72" s="112" t="s">
        <v>10</v>
      </c>
      <c r="G72" s="115">
        <v>161</v>
      </c>
      <c r="H72" s="115">
        <v>1</v>
      </c>
      <c r="I72" s="115">
        <v>17</v>
      </c>
      <c r="J72" s="183">
        <v>110</v>
      </c>
      <c r="K72" s="184">
        <v>25</v>
      </c>
      <c r="L72" s="183">
        <v>105.5</v>
      </c>
      <c r="M72" s="184">
        <v>19</v>
      </c>
      <c r="N72" s="183">
        <v>46.5</v>
      </c>
      <c r="O72" s="184">
        <v>9</v>
      </c>
      <c r="P72" s="185">
        <f>+J72+L72+N72</f>
        <v>262</v>
      </c>
      <c r="Q72" s="186">
        <f>+K72+M72+O72</f>
        <v>53</v>
      </c>
      <c r="R72" s="187">
        <f>IF(P72&lt;&gt;0,Q72/H72,"")</f>
        <v>53</v>
      </c>
      <c r="S72" s="188">
        <f>IF(P72&lt;&gt;0,P72/Q72,"")</f>
        <v>4.943396226415095</v>
      </c>
      <c r="T72" s="183">
        <v>226</v>
      </c>
      <c r="U72" s="116">
        <f>IF(T72&lt;&gt;0,-(T72-P72)/T72,"")</f>
        <v>0.1592920353982301</v>
      </c>
      <c r="V72" s="183">
        <v>5058305.5</v>
      </c>
      <c r="W72" s="184">
        <v>764315</v>
      </c>
      <c r="X72" s="208">
        <f>V72/W72</f>
        <v>6.618090054493239</v>
      </c>
      <c r="Y72" s="37"/>
    </row>
    <row r="73" spans="1:25" s="38" customFormat="1" ht="18">
      <c r="A73" s="42">
        <v>67</v>
      </c>
      <c r="B73" s="85"/>
      <c r="C73" s="182" t="s">
        <v>158</v>
      </c>
      <c r="D73" s="113">
        <v>38807</v>
      </c>
      <c r="E73" s="114" t="s">
        <v>8</v>
      </c>
      <c r="F73" s="112" t="s">
        <v>10</v>
      </c>
      <c r="G73" s="115">
        <v>77</v>
      </c>
      <c r="H73" s="115">
        <v>1</v>
      </c>
      <c r="I73" s="115">
        <v>12</v>
      </c>
      <c r="J73" s="183">
        <v>66</v>
      </c>
      <c r="K73" s="184">
        <v>12</v>
      </c>
      <c r="L73" s="183">
        <v>44</v>
      </c>
      <c r="M73" s="184">
        <v>8</v>
      </c>
      <c r="N73" s="183">
        <v>121</v>
      </c>
      <c r="O73" s="184">
        <v>22</v>
      </c>
      <c r="P73" s="185">
        <f>+J73+L73+N73</f>
        <v>231</v>
      </c>
      <c r="Q73" s="186">
        <f>+K73+M73+O73</f>
        <v>42</v>
      </c>
      <c r="R73" s="187">
        <f>IF(P73&lt;&gt;0,Q73/H73,"")</f>
        <v>42</v>
      </c>
      <c r="S73" s="188">
        <f>IF(P73&lt;&gt;0,P73/Q73,"")</f>
        <v>5.5</v>
      </c>
      <c r="T73" s="183"/>
      <c r="U73" s="116">
        <f>IF(T73&lt;&gt;0,-(T73-P73)/T73,"")</f>
      </c>
      <c r="V73" s="183">
        <v>888792.5</v>
      </c>
      <c r="W73" s="184">
        <v>122635</v>
      </c>
      <c r="X73" s="208">
        <f>V73/W73</f>
        <v>7.247461980674359</v>
      </c>
      <c r="Y73" s="37"/>
    </row>
    <row r="74" spans="1:25" s="38" customFormat="1" ht="18">
      <c r="A74" s="42">
        <v>68</v>
      </c>
      <c r="B74" s="85"/>
      <c r="C74" s="189" t="s">
        <v>159</v>
      </c>
      <c r="D74" s="118">
        <v>38681</v>
      </c>
      <c r="E74" s="117" t="s">
        <v>12</v>
      </c>
      <c r="F74" s="117" t="s">
        <v>160</v>
      </c>
      <c r="G74" s="120">
        <v>29</v>
      </c>
      <c r="H74" s="120">
        <v>1</v>
      </c>
      <c r="I74" s="120">
        <v>12</v>
      </c>
      <c r="J74" s="195">
        <v>216</v>
      </c>
      <c r="K74" s="192">
        <v>36</v>
      </c>
      <c r="L74" s="195">
        <v>0</v>
      </c>
      <c r="M74" s="192">
        <v>0</v>
      </c>
      <c r="N74" s="195">
        <v>0</v>
      </c>
      <c r="O74" s="192">
        <v>0</v>
      </c>
      <c r="P74" s="195">
        <f>+N74+L74+J74</f>
        <v>216</v>
      </c>
      <c r="Q74" s="192">
        <f>+O74+M74+K74</f>
        <v>36</v>
      </c>
      <c r="R74" s="192">
        <f>+Q74/H74</f>
        <v>36</v>
      </c>
      <c r="S74" s="193">
        <f>+P74/Q74</f>
        <v>6</v>
      </c>
      <c r="T74" s="195"/>
      <c r="U74" s="198"/>
      <c r="V74" s="195">
        <v>167331</v>
      </c>
      <c r="W74" s="192">
        <v>21100</v>
      </c>
      <c r="X74" s="210">
        <f>+V74/W74</f>
        <v>7.930379146919432</v>
      </c>
      <c r="Y74" s="37"/>
    </row>
    <row r="75" spans="1:25" s="38" customFormat="1" ht="18">
      <c r="A75" s="42">
        <v>69</v>
      </c>
      <c r="B75" s="85"/>
      <c r="C75" s="182" t="s">
        <v>76</v>
      </c>
      <c r="D75" s="113">
        <v>38695</v>
      </c>
      <c r="E75" s="112" t="s">
        <v>11</v>
      </c>
      <c r="F75" s="117" t="s">
        <v>30</v>
      </c>
      <c r="G75" s="115">
        <v>77</v>
      </c>
      <c r="H75" s="115">
        <v>3</v>
      </c>
      <c r="I75" s="115">
        <v>54</v>
      </c>
      <c r="J75" s="195">
        <v>51</v>
      </c>
      <c r="K75" s="192">
        <v>11</v>
      </c>
      <c r="L75" s="195">
        <v>58</v>
      </c>
      <c r="M75" s="192">
        <v>9</v>
      </c>
      <c r="N75" s="195">
        <v>101</v>
      </c>
      <c r="O75" s="192">
        <v>19</v>
      </c>
      <c r="P75" s="195">
        <v>210</v>
      </c>
      <c r="Q75" s="192">
        <v>39</v>
      </c>
      <c r="R75" s="187">
        <f>IF(P75&lt;&gt;0,Q75/H75,"")</f>
        <v>13</v>
      </c>
      <c r="S75" s="188">
        <f>IF(P75&lt;&gt;0,P75/Q75,"")</f>
        <v>5.384615384615385</v>
      </c>
      <c r="T75" s="195">
        <v>24</v>
      </c>
      <c r="U75" s="116">
        <f>IF(T75&lt;&gt;0,-(T75-P75)/T75,"")</f>
        <v>7.75</v>
      </c>
      <c r="V75" s="195">
        <v>1926705</v>
      </c>
      <c r="W75" s="192">
        <v>282285</v>
      </c>
      <c r="X75" s="210">
        <f>+V75/W75</f>
        <v>6.8253892342845</v>
      </c>
      <c r="Y75" s="37"/>
    </row>
    <row r="76" spans="1:25" s="38" customFormat="1" ht="18">
      <c r="A76" s="42">
        <v>70</v>
      </c>
      <c r="B76" s="85"/>
      <c r="C76" s="182" t="s">
        <v>113</v>
      </c>
      <c r="D76" s="113">
        <v>38667</v>
      </c>
      <c r="E76" s="114" t="s">
        <v>8</v>
      </c>
      <c r="F76" s="112" t="s">
        <v>10</v>
      </c>
      <c r="G76" s="115">
        <v>1</v>
      </c>
      <c r="H76" s="115">
        <v>1</v>
      </c>
      <c r="I76" s="115">
        <v>20</v>
      </c>
      <c r="J76" s="183">
        <v>28</v>
      </c>
      <c r="K76" s="184">
        <v>4</v>
      </c>
      <c r="L76" s="183">
        <v>66</v>
      </c>
      <c r="M76" s="184">
        <v>9</v>
      </c>
      <c r="N76" s="183">
        <v>110</v>
      </c>
      <c r="O76" s="184">
        <v>15</v>
      </c>
      <c r="P76" s="185">
        <f>+J76+L76+N76</f>
        <v>204</v>
      </c>
      <c r="Q76" s="186">
        <f>+K76+M76+O76</f>
        <v>28</v>
      </c>
      <c r="R76" s="187">
        <f>IF(P76&lt;&gt;0,Q76/H76,"")</f>
        <v>28</v>
      </c>
      <c r="S76" s="188">
        <f>IF(P76&lt;&gt;0,P76/Q76,"")</f>
        <v>7.285714285714286</v>
      </c>
      <c r="T76" s="183">
        <v>1405</v>
      </c>
      <c r="U76" s="116">
        <f>IF(T76&lt;&gt;0,-(T76-P76)/T76,"")</f>
        <v>-0.8548042704626334</v>
      </c>
      <c r="V76" s="183">
        <v>38879.5</v>
      </c>
      <c r="W76" s="184">
        <v>6807</v>
      </c>
      <c r="X76" s="208">
        <f>V76/W76</f>
        <v>5.711693844571764</v>
      </c>
      <c r="Y76" s="37"/>
    </row>
    <row r="77" spans="1:25" s="38" customFormat="1" ht="18">
      <c r="A77" s="42">
        <v>71</v>
      </c>
      <c r="B77" s="85"/>
      <c r="C77" s="182" t="s">
        <v>161</v>
      </c>
      <c r="D77" s="113">
        <v>38807</v>
      </c>
      <c r="E77" s="112" t="s">
        <v>11</v>
      </c>
      <c r="F77" s="117" t="s">
        <v>30</v>
      </c>
      <c r="G77" s="115">
        <v>62</v>
      </c>
      <c r="H77" s="115">
        <v>1</v>
      </c>
      <c r="I77" s="115">
        <v>12</v>
      </c>
      <c r="J77" s="195">
        <v>105</v>
      </c>
      <c r="K77" s="192">
        <v>20</v>
      </c>
      <c r="L77" s="195">
        <v>50</v>
      </c>
      <c r="M77" s="192">
        <v>10</v>
      </c>
      <c r="N77" s="195">
        <v>36</v>
      </c>
      <c r="O77" s="192">
        <v>7</v>
      </c>
      <c r="P77" s="195">
        <v>191</v>
      </c>
      <c r="Q77" s="192">
        <v>37</v>
      </c>
      <c r="R77" s="187">
        <f>IF(P77&lt;&gt;0,Q77/H77,"")</f>
        <v>37</v>
      </c>
      <c r="S77" s="188">
        <f>IF(P77&lt;&gt;0,P77/Q77,"")</f>
        <v>5.162162162162162</v>
      </c>
      <c r="T77" s="195">
        <v>186</v>
      </c>
      <c r="U77" s="116">
        <f>IF(T77&lt;&gt;0,-(T77-P77)/T77,"")</f>
        <v>0.026881720430107527</v>
      </c>
      <c r="V77" s="195">
        <v>547857</v>
      </c>
      <c r="W77" s="192">
        <v>71830</v>
      </c>
      <c r="X77" s="210">
        <f>+V77/W77</f>
        <v>7.627133509675623</v>
      </c>
      <c r="Y77" s="37"/>
    </row>
    <row r="78" spans="1:25" s="38" customFormat="1" ht="18">
      <c r="A78" s="42">
        <v>72</v>
      </c>
      <c r="B78" s="85"/>
      <c r="C78" s="182" t="s">
        <v>162</v>
      </c>
      <c r="D78" s="113">
        <v>38653</v>
      </c>
      <c r="E78" s="112" t="s">
        <v>11</v>
      </c>
      <c r="F78" s="117" t="s">
        <v>163</v>
      </c>
      <c r="G78" s="115">
        <v>92</v>
      </c>
      <c r="H78" s="115">
        <v>3</v>
      </c>
      <c r="I78" s="115">
        <v>32</v>
      </c>
      <c r="J78" s="195">
        <v>0</v>
      </c>
      <c r="K78" s="192">
        <v>0</v>
      </c>
      <c r="L78" s="195">
        <v>59</v>
      </c>
      <c r="M78" s="192">
        <v>11</v>
      </c>
      <c r="N78" s="195">
        <v>125</v>
      </c>
      <c r="O78" s="192">
        <v>25</v>
      </c>
      <c r="P78" s="195">
        <v>184</v>
      </c>
      <c r="Q78" s="192">
        <v>36</v>
      </c>
      <c r="R78" s="187">
        <f>IF(P78&lt;&gt;0,Q78/H78,"")</f>
        <v>12</v>
      </c>
      <c r="S78" s="188">
        <f>IF(P78&lt;&gt;0,P78/Q78,"")</f>
        <v>5.111111111111111</v>
      </c>
      <c r="T78" s="195">
        <v>12</v>
      </c>
      <c r="U78" s="116">
        <f>IF(T78&lt;&gt;0,-(T78-P78)/T78,"")</f>
        <v>14.333333333333334</v>
      </c>
      <c r="V78" s="195">
        <v>1042660</v>
      </c>
      <c r="W78" s="192">
        <v>151962</v>
      </c>
      <c r="X78" s="210">
        <f>+V78/W78</f>
        <v>6.861320593306221</v>
      </c>
      <c r="Y78" s="37"/>
    </row>
    <row r="79" spans="1:25" s="38" customFormat="1" ht="18">
      <c r="A79" s="42">
        <v>73</v>
      </c>
      <c r="B79" s="85"/>
      <c r="C79" s="182" t="s">
        <v>119</v>
      </c>
      <c r="D79" s="113">
        <v>38793</v>
      </c>
      <c r="E79" s="112" t="s">
        <v>107</v>
      </c>
      <c r="F79" s="112" t="s">
        <v>120</v>
      </c>
      <c r="G79" s="115">
        <v>2</v>
      </c>
      <c r="H79" s="115">
        <v>2</v>
      </c>
      <c r="I79" s="115">
        <v>11</v>
      </c>
      <c r="J79" s="183">
        <v>16</v>
      </c>
      <c r="K79" s="184">
        <v>3</v>
      </c>
      <c r="L79" s="183">
        <v>60.5</v>
      </c>
      <c r="M79" s="184">
        <v>10</v>
      </c>
      <c r="N79" s="183">
        <v>92.5</v>
      </c>
      <c r="O79" s="184">
        <v>15</v>
      </c>
      <c r="P79" s="185">
        <f>J79+L79+N79</f>
        <v>169</v>
      </c>
      <c r="Q79" s="186">
        <f>K79+M79+O79</f>
        <v>28</v>
      </c>
      <c r="R79" s="187">
        <f>IF(P79&lt;&gt;0,Q79/H79,"")</f>
        <v>14</v>
      </c>
      <c r="S79" s="188">
        <f>IF(P79&lt;&gt;0,P79/Q79,"")</f>
        <v>6.035714285714286</v>
      </c>
      <c r="T79" s="183">
        <v>75</v>
      </c>
      <c r="U79" s="116">
        <f>IF(T79&lt;&gt;0,-(T79-P79)/T79,"")</f>
        <v>1.2533333333333334</v>
      </c>
      <c r="V79" s="185">
        <f>21147.5+3690+1708+783+1453+1727.5+1306.5+559+1606+100+169</f>
        <v>34249.5</v>
      </c>
      <c r="W79" s="191">
        <f>2248+452+253+99+248+260+197+81+374+17+28</f>
        <v>4257</v>
      </c>
      <c r="X79" s="208">
        <f>IF(V79&lt;&gt;0,V79/W79,"")</f>
        <v>8.045454545454545</v>
      </c>
      <c r="Y79" s="37"/>
    </row>
    <row r="80" spans="1:25" s="38" customFormat="1" ht="18">
      <c r="A80" s="42">
        <v>74</v>
      </c>
      <c r="B80" s="85"/>
      <c r="C80" s="182" t="s">
        <v>49</v>
      </c>
      <c r="D80" s="113">
        <v>38842</v>
      </c>
      <c r="E80" s="112" t="s">
        <v>11</v>
      </c>
      <c r="F80" s="117" t="s">
        <v>35</v>
      </c>
      <c r="G80" s="115">
        <v>173</v>
      </c>
      <c r="H80" s="115">
        <v>2</v>
      </c>
      <c r="I80" s="115">
        <v>10</v>
      </c>
      <c r="J80" s="195">
        <v>84</v>
      </c>
      <c r="K80" s="192">
        <v>12</v>
      </c>
      <c r="L80" s="195">
        <v>49</v>
      </c>
      <c r="M80" s="192">
        <v>8</v>
      </c>
      <c r="N80" s="195">
        <v>32</v>
      </c>
      <c r="O80" s="192">
        <v>5</v>
      </c>
      <c r="P80" s="195">
        <v>165</v>
      </c>
      <c r="Q80" s="192">
        <v>25</v>
      </c>
      <c r="R80" s="187">
        <f>IF(P80&lt;&gt;0,Q80/H80,"")</f>
        <v>12.5</v>
      </c>
      <c r="S80" s="188">
        <f>IF(P80&lt;&gt;0,P80/Q80,"")</f>
        <v>6.6</v>
      </c>
      <c r="T80" s="195">
        <v>1168</v>
      </c>
      <c r="U80" s="116">
        <f>IF(T80&lt;&gt;0,-(T80-P80)/T80,"")</f>
        <v>-0.8587328767123288</v>
      </c>
      <c r="V80" s="195">
        <v>2820337</v>
      </c>
      <c r="W80" s="192">
        <v>378514</v>
      </c>
      <c r="X80" s="210">
        <f>+V80/W80</f>
        <v>7.451077106791295</v>
      </c>
      <c r="Y80" s="37"/>
    </row>
    <row r="81" spans="1:25" s="38" customFormat="1" ht="18">
      <c r="A81" s="42">
        <v>75</v>
      </c>
      <c r="B81" s="85"/>
      <c r="C81" s="182" t="s">
        <v>27</v>
      </c>
      <c r="D81" s="113">
        <v>38814</v>
      </c>
      <c r="E81" s="114" t="s">
        <v>8</v>
      </c>
      <c r="F81" s="112" t="s">
        <v>28</v>
      </c>
      <c r="G81" s="115">
        <v>124</v>
      </c>
      <c r="H81" s="115">
        <v>2</v>
      </c>
      <c r="I81" s="115">
        <v>14</v>
      </c>
      <c r="J81" s="183">
        <v>40</v>
      </c>
      <c r="K81" s="184">
        <v>11</v>
      </c>
      <c r="L81" s="183">
        <v>55</v>
      </c>
      <c r="M81" s="184">
        <v>15</v>
      </c>
      <c r="N81" s="183">
        <v>48</v>
      </c>
      <c r="O81" s="184">
        <v>14</v>
      </c>
      <c r="P81" s="185">
        <f>+J81+L81+N81</f>
        <v>143</v>
      </c>
      <c r="Q81" s="186">
        <f>+K81+M81+O81</f>
        <v>40</v>
      </c>
      <c r="R81" s="187">
        <f>IF(P81&lt;&gt;0,Q81/H81,"")</f>
        <v>20</v>
      </c>
      <c r="S81" s="188">
        <f>IF(P81&lt;&gt;0,P81/Q81,"")</f>
        <v>3.575</v>
      </c>
      <c r="T81" s="183">
        <v>129</v>
      </c>
      <c r="U81" s="116">
        <f>IF(T81&lt;&gt;0,-(T81-P81)/T81,"")</f>
        <v>0.10852713178294573</v>
      </c>
      <c r="V81" s="183">
        <v>1054546.5</v>
      </c>
      <c r="W81" s="184">
        <v>172311</v>
      </c>
      <c r="X81" s="208">
        <f>V81/W81</f>
        <v>6.120018455002873</v>
      </c>
      <c r="Y81" s="37"/>
    </row>
    <row r="82" spans="1:25" s="38" customFormat="1" ht="18">
      <c r="A82" s="42">
        <v>76</v>
      </c>
      <c r="B82" s="85"/>
      <c r="C82" s="182" t="s">
        <v>54</v>
      </c>
      <c r="D82" s="113">
        <v>38849</v>
      </c>
      <c r="E82" s="114" t="s">
        <v>8</v>
      </c>
      <c r="F82" s="112" t="s">
        <v>12</v>
      </c>
      <c r="G82" s="115">
        <v>20</v>
      </c>
      <c r="H82" s="115">
        <v>1</v>
      </c>
      <c r="I82" s="115">
        <v>9</v>
      </c>
      <c r="J82" s="183">
        <v>0</v>
      </c>
      <c r="K82" s="184">
        <v>0</v>
      </c>
      <c r="L82" s="183">
        <v>90</v>
      </c>
      <c r="M82" s="184">
        <v>20</v>
      </c>
      <c r="N82" s="183">
        <v>36</v>
      </c>
      <c r="O82" s="184">
        <v>8</v>
      </c>
      <c r="P82" s="185">
        <f>+J82+L82+N82</f>
        <v>126</v>
      </c>
      <c r="Q82" s="186">
        <f>+K82+M82+O82</f>
        <v>28</v>
      </c>
      <c r="R82" s="187">
        <f>IF(P82&lt;&gt;0,Q82/H82,"")</f>
        <v>28</v>
      </c>
      <c r="S82" s="188">
        <f>IF(P82&lt;&gt;0,P82/Q82,"")</f>
        <v>4.5</v>
      </c>
      <c r="T82" s="183">
        <v>465</v>
      </c>
      <c r="U82" s="116">
        <f>IF(T82&lt;&gt;0,-(T82-P82)/T82,"")</f>
        <v>-0.7290322580645161</v>
      </c>
      <c r="V82" s="183">
        <v>37702</v>
      </c>
      <c r="W82" s="184">
        <v>4665</v>
      </c>
      <c r="X82" s="208">
        <f>V82/W82</f>
        <v>8.081886387995713</v>
      </c>
      <c r="Y82" s="37"/>
    </row>
    <row r="83" spans="1:25" s="38" customFormat="1" ht="18">
      <c r="A83" s="42">
        <v>77</v>
      </c>
      <c r="B83" s="85"/>
      <c r="C83" s="182" t="s">
        <v>39</v>
      </c>
      <c r="D83" s="113">
        <v>38828</v>
      </c>
      <c r="E83" s="114" t="s">
        <v>8</v>
      </c>
      <c r="F83" s="112" t="s">
        <v>34</v>
      </c>
      <c r="G83" s="115">
        <v>59</v>
      </c>
      <c r="H83" s="115">
        <v>1</v>
      </c>
      <c r="I83" s="115">
        <v>12</v>
      </c>
      <c r="J83" s="183">
        <v>32</v>
      </c>
      <c r="K83" s="184">
        <v>8</v>
      </c>
      <c r="L83" s="183">
        <v>44</v>
      </c>
      <c r="M83" s="184">
        <v>11</v>
      </c>
      <c r="N83" s="183">
        <v>48</v>
      </c>
      <c r="O83" s="184">
        <v>12</v>
      </c>
      <c r="P83" s="185">
        <f>+J83+L83+N83</f>
        <v>124</v>
      </c>
      <c r="Q83" s="186">
        <f>+K83+M83+O83</f>
        <v>31</v>
      </c>
      <c r="R83" s="187">
        <f>IF(P83&lt;&gt;0,Q83/H83,"")</f>
        <v>31</v>
      </c>
      <c r="S83" s="188">
        <f>IF(P83&lt;&gt;0,P83/Q83,"")</f>
        <v>4</v>
      </c>
      <c r="T83" s="183">
        <v>1283</v>
      </c>
      <c r="U83" s="116">
        <f>IF(T83&lt;&gt;0,-(T83-P83)/T83,"")</f>
        <v>-0.9033515198752923</v>
      </c>
      <c r="V83" s="183">
        <v>767809</v>
      </c>
      <c r="W83" s="184">
        <v>98234</v>
      </c>
      <c r="X83" s="208">
        <f>V83/W83</f>
        <v>7.81612272736527</v>
      </c>
      <c r="Y83" s="37"/>
    </row>
    <row r="84" spans="1:25" s="38" customFormat="1" ht="18">
      <c r="A84" s="42">
        <v>78</v>
      </c>
      <c r="B84" s="85"/>
      <c r="C84" s="189" t="s">
        <v>164</v>
      </c>
      <c r="D84" s="118">
        <v>38786</v>
      </c>
      <c r="E84" s="117" t="s">
        <v>12</v>
      </c>
      <c r="F84" s="117" t="s">
        <v>90</v>
      </c>
      <c r="G84" s="120">
        <v>4</v>
      </c>
      <c r="H84" s="120">
        <v>1</v>
      </c>
      <c r="I84" s="120">
        <v>10</v>
      </c>
      <c r="J84" s="195">
        <v>15</v>
      </c>
      <c r="K84" s="192">
        <v>3</v>
      </c>
      <c r="L84" s="195">
        <v>27</v>
      </c>
      <c r="M84" s="192">
        <v>4</v>
      </c>
      <c r="N84" s="195">
        <v>74</v>
      </c>
      <c r="O84" s="192">
        <v>11</v>
      </c>
      <c r="P84" s="195">
        <f>+N84+L84+J84</f>
        <v>116</v>
      </c>
      <c r="Q84" s="192">
        <f>+O84+M84+K84</f>
        <v>18</v>
      </c>
      <c r="R84" s="192">
        <f>+Q84/H84</f>
        <v>18</v>
      </c>
      <c r="S84" s="193">
        <f>+P84/Q84</f>
        <v>6.444444444444445</v>
      </c>
      <c r="T84" s="195"/>
      <c r="U84" s="198"/>
      <c r="V84" s="195">
        <v>50826</v>
      </c>
      <c r="W84" s="192">
        <v>6471</v>
      </c>
      <c r="X84" s="210">
        <f>+V84/W84</f>
        <v>7.854427445526194</v>
      </c>
      <c r="Y84" s="37"/>
    </row>
    <row r="85" spans="1:25" s="38" customFormat="1" ht="18">
      <c r="A85" s="42">
        <v>79</v>
      </c>
      <c r="B85" s="85"/>
      <c r="C85" s="196" t="s">
        <v>165</v>
      </c>
      <c r="D85" s="113">
        <v>38723</v>
      </c>
      <c r="E85" s="121" t="s">
        <v>63</v>
      </c>
      <c r="F85" s="123" t="s">
        <v>166</v>
      </c>
      <c r="G85" s="122">
        <v>199</v>
      </c>
      <c r="H85" s="122">
        <v>1</v>
      </c>
      <c r="I85" s="122">
        <v>21</v>
      </c>
      <c r="J85" s="195">
        <v>18</v>
      </c>
      <c r="K85" s="192">
        <v>3</v>
      </c>
      <c r="L85" s="195">
        <v>0</v>
      </c>
      <c r="M85" s="192">
        <v>0</v>
      </c>
      <c r="N85" s="195">
        <v>80</v>
      </c>
      <c r="O85" s="192">
        <v>15</v>
      </c>
      <c r="P85" s="195">
        <f>+N85+L85+J85</f>
        <v>98</v>
      </c>
      <c r="Q85" s="192">
        <f>+O85+M85+K85</f>
        <v>18</v>
      </c>
      <c r="R85" s="192">
        <f>+Q85/H85</f>
        <v>18</v>
      </c>
      <c r="S85" s="193">
        <f>+P85/Q85</f>
        <v>5.444444444444445</v>
      </c>
      <c r="T85" s="195"/>
      <c r="U85" s="194"/>
      <c r="V85" s="195">
        <v>6510765.1</v>
      </c>
      <c r="W85" s="192">
        <v>995374.4</v>
      </c>
      <c r="X85" s="210">
        <f>+V85/W85</f>
        <v>6.5410212478842125</v>
      </c>
      <c r="Y85" s="37"/>
    </row>
    <row r="86" spans="1:25" s="38" customFormat="1" ht="18">
      <c r="A86" s="42">
        <v>80</v>
      </c>
      <c r="B86" s="85"/>
      <c r="C86" s="189" t="s">
        <v>91</v>
      </c>
      <c r="D86" s="118">
        <v>38828</v>
      </c>
      <c r="E86" s="119" t="s">
        <v>79</v>
      </c>
      <c r="F86" s="117" t="s">
        <v>92</v>
      </c>
      <c r="G86" s="120">
        <v>6</v>
      </c>
      <c r="H86" s="120">
        <v>1</v>
      </c>
      <c r="I86" s="120">
        <v>11</v>
      </c>
      <c r="J86" s="190">
        <v>16</v>
      </c>
      <c r="K86" s="191">
        <v>2</v>
      </c>
      <c r="L86" s="190">
        <v>16</v>
      </c>
      <c r="M86" s="191">
        <v>2</v>
      </c>
      <c r="N86" s="190">
        <v>38</v>
      </c>
      <c r="O86" s="191">
        <v>5</v>
      </c>
      <c r="P86" s="190">
        <f>J86+L86+N86</f>
        <v>70</v>
      </c>
      <c r="Q86" s="191">
        <f>K86+M86+O86</f>
        <v>9</v>
      </c>
      <c r="R86" s="192">
        <f>+Q86/H86</f>
        <v>9</v>
      </c>
      <c r="S86" s="193">
        <f>+P86/Q86</f>
        <v>7.777777777777778</v>
      </c>
      <c r="T86" s="190"/>
      <c r="U86" s="199"/>
      <c r="V86" s="190">
        <v>29054</v>
      </c>
      <c r="W86" s="191">
        <v>4420</v>
      </c>
      <c r="X86" s="209">
        <f>V86/W86</f>
        <v>6.573303167420814</v>
      </c>
      <c r="Y86" s="37"/>
    </row>
    <row r="87" spans="1:25" s="38" customFormat="1" ht="18">
      <c r="A87" s="42">
        <v>81</v>
      </c>
      <c r="B87" s="85"/>
      <c r="C87" s="182" t="s">
        <v>121</v>
      </c>
      <c r="D87" s="113">
        <v>38716</v>
      </c>
      <c r="E87" s="114" t="s">
        <v>8</v>
      </c>
      <c r="F87" s="112" t="s">
        <v>32</v>
      </c>
      <c r="G87" s="115">
        <v>60</v>
      </c>
      <c r="H87" s="115">
        <v>1</v>
      </c>
      <c r="I87" s="115">
        <v>18</v>
      </c>
      <c r="J87" s="183">
        <v>0</v>
      </c>
      <c r="K87" s="184">
        <v>0</v>
      </c>
      <c r="L87" s="183">
        <v>20</v>
      </c>
      <c r="M87" s="184">
        <v>4</v>
      </c>
      <c r="N87" s="183">
        <v>0</v>
      </c>
      <c r="O87" s="184">
        <v>0</v>
      </c>
      <c r="P87" s="185">
        <f>+J87+L87+N87</f>
        <v>20</v>
      </c>
      <c r="Q87" s="186">
        <f>+K87+M87+O87</f>
        <v>4</v>
      </c>
      <c r="R87" s="187">
        <f>IF(P87&lt;&gt;0,Q87/H87,"")</f>
        <v>4</v>
      </c>
      <c r="S87" s="188">
        <f>IF(P87&lt;&gt;0,P87/Q87,"")</f>
        <v>5</v>
      </c>
      <c r="T87" s="183">
        <v>12</v>
      </c>
      <c r="U87" s="116">
        <f>IF(T87&lt;&gt;0,-(T87-P87)/T87,"")</f>
        <v>0.6666666666666666</v>
      </c>
      <c r="V87" s="183">
        <v>588356.5</v>
      </c>
      <c r="W87" s="184">
        <v>84377</v>
      </c>
      <c r="X87" s="208">
        <f>V87/W87</f>
        <v>6.97294878936203</v>
      </c>
      <c r="Y87" s="37"/>
    </row>
    <row r="88" spans="1:25" s="38" customFormat="1" ht="18.75" thickBot="1">
      <c r="A88" s="42">
        <v>82</v>
      </c>
      <c r="B88" s="103"/>
      <c r="C88" s="211" t="s">
        <v>7</v>
      </c>
      <c r="D88" s="131">
        <v>38779</v>
      </c>
      <c r="E88" s="130" t="s">
        <v>11</v>
      </c>
      <c r="F88" s="212" t="s">
        <v>30</v>
      </c>
      <c r="G88" s="132">
        <v>60</v>
      </c>
      <c r="H88" s="132">
        <v>1</v>
      </c>
      <c r="I88" s="132">
        <v>33</v>
      </c>
      <c r="J88" s="213">
        <v>0</v>
      </c>
      <c r="K88" s="214">
        <v>0</v>
      </c>
      <c r="L88" s="213">
        <v>12</v>
      </c>
      <c r="M88" s="214">
        <v>4</v>
      </c>
      <c r="N88" s="213">
        <v>0</v>
      </c>
      <c r="O88" s="214">
        <v>0</v>
      </c>
      <c r="P88" s="213">
        <v>12</v>
      </c>
      <c r="Q88" s="214">
        <v>4</v>
      </c>
      <c r="R88" s="215">
        <f>IF(P88&lt;&gt;0,Q88/H88,"")</f>
        <v>4</v>
      </c>
      <c r="S88" s="216">
        <f>IF(P88&lt;&gt;0,P88/Q88,"")</f>
        <v>3</v>
      </c>
      <c r="T88" s="213">
        <v>30</v>
      </c>
      <c r="U88" s="133">
        <f>IF(T88&lt;&gt;0,-(T88-P88)/T88,"")</f>
        <v>-0.6</v>
      </c>
      <c r="V88" s="213">
        <v>974536</v>
      </c>
      <c r="W88" s="214">
        <v>145265</v>
      </c>
      <c r="X88" s="217">
        <f>+V88/W88</f>
        <v>6.708677245034936</v>
      </c>
      <c r="Y88" s="37"/>
    </row>
    <row r="89" spans="1:30" s="8" customFormat="1" ht="19.5" thickBot="1">
      <c r="A89" s="87"/>
      <c r="B89" s="99"/>
      <c r="C89" s="100"/>
      <c r="D89" s="101"/>
      <c r="E89" s="101"/>
      <c r="F89" s="102"/>
      <c r="G89" s="97"/>
      <c r="H89" s="88"/>
      <c r="I89" s="88"/>
      <c r="J89" s="89"/>
      <c r="K89" s="90"/>
      <c r="L89" s="89"/>
      <c r="M89" s="90"/>
      <c r="N89" s="89"/>
      <c r="O89" s="90"/>
      <c r="P89" s="91"/>
      <c r="Q89" s="92"/>
      <c r="R89" s="93"/>
      <c r="S89" s="94"/>
      <c r="T89" s="89"/>
      <c r="U89" s="95"/>
      <c r="V89" s="89"/>
      <c r="W89" s="95"/>
      <c r="X89" s="96"/>
      <c r="Y89" s="6"/>
      <c r="Z89" s="7"/>
      <c r="AA89" s="6"/>
      <c r="AB89" s="6"/>
      <c r="AC89" s="6"/>
      <c r="AD89" s="6"/>
    </row>
    <row r="90" spans="1:30" s="20" customFormat="1" ht="15.75" thickBot="1">
      <c r="A90" s="25"/>
      <c r="B90" s="152" t="s">
        <v>23</v>
      </c>
      <c r="C90" s="153"/>
      <c r="D90" s="153"/>
      <c r="E90" s="153"/>
      <c r="F90" s="153"/>
      <c r="G90" s="98"/>
      <c r="H90" s="27">
        <f>SUM(H7:H89)</f>
        <v>1070</v>
      </c>
      <c r="I90" s="26"/>
      <c r="J90" s="28"/>
      <c r="K90" s="29"/>
      <c r="L90" s="28"/>
      <c r="M90" s="29"/>
      <c r="N90" s="28"/>
      <c r="O90" s="29"/>
      <c r="P90" s="28">
        <f>SUM(P7:P89)</f>
        <v>707913.5</v>
      </c>
      <c r="Q90" s="29">
        <f>SUM(Q7:Q89)</f>
        <v>99581</v>
      </c>
      <c r="R90" s="30">
        <f>P90/H90</f>
        <v>661.6014018691588</v>
      </c>
      <c r="S90" s="31">
        <f>P90/Q90</f>
        <v>7.10892138058465</v>
      </c>
      <c r="T90" s="28"/>
      <c r="U90" s="32"/>
      <c r="V90" s="41"/>
      <c r="W90" s="33"/>
      <c r="X90" s="34"/>
      <c r="Z90" s="21"/>
      <c r="AD90" s="20" t="s">
        <v>24</v>
      </c>
    </row>
    <row r="91" spans="20:24" ht="18">
      <c r="T91" s="154" t="s">
        <v>25</v>
      </c>
      <c r="U91" s="154"/>
      <c r="V91" s="154"/>
      <c r="W91" s="154"/>
      <c r="X91" s="154"/>
    </row>
    <row r="92" spans="20:24" ht="18">
      <c r="T92" s="155"/>
      <c r="U92" s="155"/>
      <c r="V92" s="155"/>
      <c r="W92" s="155"/>
      <c r="X92" s="155"/>
    </row>
    <row r="93" spans="20:24" ht="18">
      <c r="T93" s="155"/>
      <c r="U93" s="155"/>
      <c r="V93" s="155"/>
      <c r="W93" s="155"/>
      <c r="X93" s="155"/>
    </row>
    <row r="94" spans="1:24" ht="18">
      <c r="A94" s="149" t="s">
        <v>64</v>
      </c>
      <c r="B94" s="150"/>
      <c r="C94" s="150"/>
      <c r="D94" s="150"/>
      <c r="E94" s="150"/>
      <c r="F94" s="150"/>
      <c r="G94" s="150"/>
      <c r="H94" s="150"/>
      <c r="I94" s="150"/>
      <c r="J94" s="150"/>
      <c r="K94" s="150"/>
      <c r="L94" s="150"/>
      <c r="M94" s="150"/>
      <c r="N94" s="150"/>
      <c r="O94" s="150"/>
      <c r="P94" s="150"/>
      <c r="Q94" s="150"/>
      <c r="R94" s="150"/>
      <c r="S94" s="150"/>
      <c r="T94" s="150"/>
      <c r="U94" s="150"/>
      <c r="V94" s="150"/>
      <c r="W94" s="150"/>
      <c r="X94" s="150"/>
    </row>
    <row r="95" spans="1:24" ht="18">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row>
    <row r="96" spans="1:24" ht="18">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row>
    <row r="97" spans="1:24" ht="18">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row>
    <row r="98" spans="1:30" ht="18">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AD98" s="5" t="s">
        <v>24</v>
      </c>
    </row>
  </sheetData>
  <mergeCells count="20">
    <mergeCell ref="A94:X98"/>
    <mergeCell ref="V5:X5"/>
    <mergeCell ref="B90:F90"/>
    <mergeCell ref="T91:X93"/>
    <mergeCell ref="C5:C6"/>
    <mergeCell ref="D5:D6"/>
    <mergeCell ref="E5:E6"/>
    <mergeCell ref="F5:F6"/>
    <mergeCell ref="J5:K5"/>
    <mergeCell ref="P5:S5"/>
    <mergeCell ref="A1:X1"/>
    <mergeCell ref="A2:X2"/>
    <mergeCell ref="O3:X3"/>
    <mergeCell ref="A4:X4"/>
    <mergeCell ref="G5:G6"/>
    <mergeCell ref="T5:U5"/>
    <mergeCell ref="L5:M5"/>
    <mergeCell ref="N5:O5"/>
    <mergeCell ref="H5:H6"/>
    <mergeCell ref="I5:I6"/>
  </mergeCells>
  <printOptions/>
  <pageMargins left="0.33" right="0.22" top="1" bottom="1" header="0.5" footer="0.5"/>
  <pageSetup orientation="portrait" paperSize="9" scale="35" r:id="rId2"/>
  <ignoredErrors>
    <ignoredError sqref="P18:Q66 R18:S66 R67:S74 P67:Q71 U18:U66 U10:U17 R10:S17 P11:Q17 X18:X79" formula="1"/>
    <ignoredError sqref="D25" twoDigitTextYear="1"/>
    <ignoredError sqref="V61:W61" unlockedFormula="1"/>
  </ignoredErrors>
  <drawing r:id="rId1"/>
</worksheet>
</file>

<file path=xl/worksheets/sheet2.xml><?xml version="1.0" encoding="utf-8"?>
<worksheet xmlns="http://schemas.openxmlformats.org/spreadsheetml/2006/main" xmlns:r="http://schemas.openxmlformats.org/officeDocument/2006/relationships">
  <dimension ref="A1:X28"/>
  <sheetViews>
    <sheetView zoomScale="80" zoomScaleNormal="80" workbookViewId="0" topLeftCell="A1">
      <selection activeCell="C3" sqref="C3"/>
    </sheetView>
  </sheetViews>
  <sheetFormatPr defaultColWidth="9.140625" defaultRowHeight="12.75"/>
  <cols>
    <col min="1" max="1" width="3.421875" style="22" bestFit="1" customWidth="1"/>
    <col min="2" max="2" width="1.7109375" style="9" customWidth="1"/>
    <col min="3" max="3" width="40.140625" style="5" bestFit="1" customWidth="1"/>
    <col min="4" max="4" width="9.140625" style="5" hidden="1" customWidth="1"/>
    <col min="5" max="5" width="14.421875" style="5" bestFit="1" customWidth="1"/>
    <col min="6" max="6" width="21.421875" style="10" hidden="1" customWidth="1"/>
    <col min="7" max="7" width="6.00390625" style="11" bestFit="1" customWidth="1"/>
    <col min="8" max="8" width="7.00390625" style="11" hidden="1" customWidth="1"/>
    <col min="9" max="9" width="7.8515625" style="11" customWidth="1"/>
    <col min="10" max="10" width="11.28125" style="5" hidden="1" customWidth="1"/>
    <col min="11" max="11" width="6.7109375" style="5" hidden="1" customWidth="1"/>
    <col min="12" max="12" width="11.28125" style="5" hidden="1" customWidth="1"/>
    <col min="13" max="13" width="6.7109375" style="5" hidden="1" customWidth="1"/>
    <col min="14" max="14" width="11.28125" style="5" hidden="1" customWidth="1"/>
    <col min="15" max="15" width="6.7109375" style="5" hidden="1" customWidth="1"/>
    <col min="16" max="16" width="12.28125" style="19" bestFit="1" customWidth="1"/>
    <col min="17" max="17" width="7.8515625" style="5" bestFit="1" customWidth="1"/>
    <col min="18" max="18" width="8.421875" style="5" hidden="1" customWidth="1"/>
    <col min="19" max="19" width="6.7109375" style="5" hidden="1" customWidth="1"/>
    <col min="20" max="20" width="12.28125" style="18" hidden="1" customWidth="1"/>
    <col min="21" max="21" width="8.421875" style="5" hidden="1" customWidth="1"/>
    <col min="22" max="22" width="15.28125" style="18" bestFit="1" customWidth="1"/>
    <col min="23" max="23" width="10.7109375" style="5" bestFit="1" customWidth="1"/>
    <col min="24" max="24" width="6.7109375" style="5" bestFit="1" customWidth="1"/>
    <col min="25" max="16384" width="38.57421875" style="5" customWidth="1"/>
  </cols>
  <sheetData>
    <row r="1" spans="1:24" s="75" customFormat="1" ht="19.5">
      <c r="A1" s="161" t="s">
        <v>56</v>
      </c>
      <c r="B1" s="162"/>
      <c r="C1" s="162"/>
      <c r="D1" s="162"/>
      <c r="E1" s="162"/>
      <c r="F1" s="162"/>
      <c r="G1" s="162"/>
      <c r="H1" s="162"/>
      <c r="I1" s="162"/>
      <c r="J1" s="162"/>
      <c r="K1" s="162"/>
      <c r="L1" s="162"/>
      <c r="M1" s="162"/>
      <c r="N1" s="162"/>
      <c r="O1" s="162"/>
      <c r="P1" s="162"/>
      <c r="Q1" s="162"/>
      <c r="R1" s="162"/>
      <c r="S1" s="162"/>
      <c r="T1" s="162"/>
      <c r="U1" s="162"/>
      <c r="V1" s="162"/>
      <c r="W1" s="162"/>
      <c r="X1" s="163"/>
    </row>
    <row r="2" spans="1:24" s="75" customFormat="1" ht="19.5">
      <c r="A2" s="164" t="s">
        <v>44</v>
      </c>
      <c r="B2" s="165"/>
      <c r="C2" s="165"/>
      <c r="D2" s="165"/>
      <c r="E2" s="165"/>
      <c r="F2" s="165"/>
      <c r="G2" s="165"/>
      <c r="H2" s="165"/>
      <c r="I2" s="165"/>
      <c r="J2" s="165"/>
      <c r="K2" s="165"/>
      <c r="L2" s="165"/>
      <c r="M2" s="165"/>
      <c r="N2" s="165"/>
      <c r="O2" s="165"/>
      <c r="P2" s="165"/>
      <c r="Q2" s="165"/>
      <c r="R2" s="165"/>
      <c r="S2" s="165"/>
      <c r="T2" s="165"/>
      <c r="U2" s="165"/>
      <c r="V2" s="165"/>
      <c r="W2" s="165"/>
      <c r="X2" s="166"/>
    </row>
    <row r="3" spans="1:24" s="75" customFormat="1" ht="20.25" thickBot="1">
      <c r="A3" s="76"/>
      <c r="B3" s="77"/>
      <c r="C3" s="78" t="s">
        <v>55</v>
      </c>
      <c r="D3" s="173" t="s">
        <v>167</v>
      </c>
      <c r="E3" s="174"/>
      <c r="F3" s="174"/>
      <c r="G3" s="174"/>
      <c r="H3" s="174"/>
      <c r="I3" s="174"/>
      <c r="J3" s="174"/>
      <c r="K3" s="174"/>
      <c r="L3" s="174"/>
      <c r="M3" s="174"/>
      <c r="N3" s="175"/>
      <c r="O3" s="175"/>
      <c r="P3" s="175"/>
      <c r="Q3" s="175"/>
      <c r="R3" s="175"/>
      <c r="S3" s="175"/>
      <c r="T3" s="175"/>
      <c r="U3" s="175"/>
      <c r="V3" s="175"/>
      <c r="W3" s="175"/>
      <c r="X3" s="176"/>
    </row>
    <row r="4" spans="1:24" s="67" customFormat="1" ht="18">
      <c r="A4" s="79"/>
      <c r="B4" s="66"/>
      <c r="C4" s="168" t="s">
        <v>0</v>
      </c>
      <c r="D4" s="170" t="s">
        <v>14</v>
      </c>
      <c r="E4" s="170" t="s">
        <v>1</v>
      </c>
      <c r="F4" s="170" t="s">
        <v>37</v>
      </c>
      <c r="G4" s="180" t="s">
        <v>15</v>
      </c>
      <c r="H4" s="180" t="s">
        <v>16</v>
      </c>
      <c r="I4" s="180" t="s">
        <v>17</v>
      </c>
      <c r="J4" s="167" t="s">
        <v>2</v>
      </c>
      <c r="K4" s="167"/>
      <c r="L4" s="167" t="s">
        <v>3</v>
      </c>
      <c r="M4" s="167"/>
      <c r="N4" s="167" t="s">
        <v>4</v>
      </c>
      <c r="O4" s="167"/>
      <c r="P4" s="167" t="s">
        <v>18</v>
      </c>
      <c r="Q4" s="167"/>
      <c r="R4" s="167"/>
      <c r="S4" s="167"/>
      <c r="T4" s="167" t="s">
        <v>19</v>
      </c>
      <c r="U4" s="167"/>
      <c r="V4" s="167" t="s">
        <v>20</v>
      </c>
      <c r="W4" s="167"/>
      <c r="X4" s="177"/>
    </row>
    <row r="5" spans="1:24" s="67" customFormat="1" ht="27.75" thickBot="1">
      <c r="A5" s="80"/>
      <c r="B5" s="12"/>
      <c r="C5" s="169"/>
      <c r="D5" s="171"/>
      <c r="E5" s="172"/>
      <c r="F5" s="172"/>
      <c r="G5" s="181"/>
      <c r="H5" s="181"/>
      <c r="I5" s="181"/>
      <c r="J5" s="15" t="s">
        <v>13</v>
      </c>
      <c r="K5" s="15" t="s">
        <v>6</v>
      </c>
      <c r="L5" s="15" t="s">
        <v>13</v>
      </c>
      <c r="M5" s="15" t="s">
        <v>6</v>
      </c>
      <c r="N5" s="15" t="s">
        <v>13</v>
      </c>
      <c r="O5" s="15" t="s">
        <v>6</v>
      </c>
      <c r="P5" s="13" t="s">
        <v>13</v>
      </c>
      <c r="Q5" s="13" t="s">
        <v>6</v>
      </c>
      <c r="R5" s="14" t="s">
        <v>21</v>
      </c>
      <c r="S5" s="14" t="s">
        <v>22</v>
      </c>
      <c r="T5" s="24" t="s">
        <v>13</v>
      </c>
      <c r="U5" s="16" t="s">
        <v>5</v>
      </c>
      <c r="V5" s="24" t="s">
        <v>13</v>
      </c>
      <c r="W5" s="15" t="s">
        <v>6</v>
      </c>
      <c r="X5" s="17" t="s">
        <v>22</v>
      </c>
    </row>
    <row r="6" spans="1:24" s="3" customFormat="1" ht="18">
      <c r="A6" s="81">
        <v>1</v>
      </c>
      <c r="B6" s="61"/>
      <c r="C6" s="200" t="s">
        <v>95</v>
      </c>
      <c r="D6" s="126">
        <v>38891</v>
      </c>
      <c r="E6" s="127" t="s">
        <v>8</v>
      </c>
      <c r="F6" s="125" t="s">
        <v>10</v>
      </c>
      <c r="G6" s="128">
        <v>134</v>
      </c>
      <c r="H6" s="128">
        <v>149</v>
      </c>
      <c r="I6" s="128">
        <v>3</v>
      </c>
      <c r="J6" s="201">
        <v>46419</v>
      </c>
      <c r="K6" s="202">
        <v>6023</v>
      </c>
      <c r="L6" s="201">
        <v>65150</v>
      </c>
      <c r="M6" s="202">
        <v>8120</v>
      </c>
      <c r="N6" s="201">
        <v>70330</v>
      </c>
      <c r="O6" s="202">
        <v>8997</v>
      </c>
      <c r="P6" s="203">
        <f>+J6+L6+N6</f>
        <v>181899</v>
      </c>
      <c r="Q6" s="204">
        <f>+K6+M6+O6</f>
        <v>23140</v>
      </c>
      <c r="R6" s="205">
        <f>IF(P6&lt;&gt;0,Q6/H6,"")</f>
        <v>155.3020134228188</v>
      </c>
      <c r="S6" s="206">
        <f>IF(P6&lt;&gt;0,P6/Q6,"")</f>
        <v>7.8608038029386345</v>
      </c>
      <c r="T6" s="201">
        <v>249661</v>
      </c>
      <c r="U6" s="129">
        <f>IF(T6&lt;&gt;0,-(T6-P6)/T6,"")</f>
        <v>-0.271416040150444</v>
      </c>
      <c r="V6" s="201">
        <v>1315162</v>
      </c>
      <c r="W6" s="202">
        <v>171902</v>
      </c>
      <c r="X6" s="207">
        <f>V6/W6</f>
        <v>7.650649788833173</v>
      </c>
    </row>
    <row r="7" spans="1:24" s="35" customFormat="1" ht="18">
      <c r="A7" s="81">
        <v>2</v>
      </c>
      <c r="B7" s="62"/>
      <c r="C7" s="182" t="s">
        <v>123</v>
      </c>
      <c r="D7" s="113">
        <v>38905</v>
      </c>
      <c r="E7" s="114" t="s">
        <v>8</v>
      </c>
      <c r="F7" s="112" t="s">
        <v>34</v>
      </c>
      <c r="G7" s="115">
        <v>41</v>
      </c>
      <c r="H7" s="115">
        <v>41</v>
      </c>
      <c r="I7" s="115">
        <v>1</v>
      </c>
      <c r="J7" s="183">
        <v>26698.5</v>
      </c>
      <c r="K7" s="184">
        <v>2425</v>
      </c>
      <c r="L7" s="183">
        <v>30159</v>
      </c>
      <c r="M7" s="184">
        <v>3145</v>
      </c>
      <c r="N7" s="183">
        <v>31208</v>
      </c>
      <c r="O7" s="184">
        <v>3279</v>
      </c>
      <c r="P7" s="185">
        <f>+J7+L7+N7</f>
        <v>88065.5</v>
      </c>
      <c r="Q7" s="186">
        <f>+K7+M7+O7</f>
        <v>8849</v>
      </c>
      <c r="R7" s="187">
        <f>IF(P7&lt;&gt;0,Q7/H7,"")</f>
        <v>215.82926829268294</v>
      </c>
      <c r="S7" s="188">
        <f>IF(P7&lt;&gt;0,P7/Q7,"")</f>
        <v>9.952028477794101</v>
      </c>
      <c r="T7" s="183"/>
      <c r="U7" s="116">
        <f>IF(T7&lt;&gt;0,-(T7-P7)/T7,"")</f>
      </c>
      <c r="V7" s="183">
        <v>88065.5</v>
      </c>
      <c r="W7" s="184">
        <v>8849</v>
      </c>
      <c r="X7" s="208">
        <f>V7/W7</f>
        <v>9.952028477794101</v>
      </c>
    </row>
    <row r="8" spans="1:24" s="35" customFormat="1" ht="18">
      <c r="A8" s="81">
        <v>3</v>
      </c>
      <c r="B8" s="62"/>
      <c r="C8" s="182" t="s">
        <v>100</v>
      </c>
      <c r="D8" s="113">
        <v>38898</v>
      </c>
      <c r="E8" s="114" t="s">
        <v>8</v>
      </c>
      <c r="F8" s="112" t="s">
        <v>32</v>
      </c>
      <c r="G8" s="115">
        <v>52</v>
      </c>
      <c r="H8" s="115">
        <v>54</v>
      </c>
      <c r="I8" s="115">
        <v>2</v>
      </c>
      <c r="J8" s="183">
        <v>15486</v>
      </c>
      <c r="K8" s="184">
        <v>2019</v>
      </c>
      <c r="L8" s="183">
        <v>21533.5</v>
      </c>
      <c r="M8" s="184">
        <v>2653</v>
      </c>
      <c r="N8" s="183">
        <v>26555.5</v>
      </c>
      <c r="O8" s="184">
        <v>3272</v>
      </c>
      <c r="P8" s="185">
        <f>+J8+L8+N8</f>
        <v>63575</v>
      </c>
      <c r="Q8" s="186">
        <f>+K8+M8+O8</f>
        <v>7944</v>
      </c>
      <c r="R8" s="187">
        <f>IF(P8&lt;&gt;0,Q8/H8,"")</f>
        <v>147.11111111111111</v>
      </c>
      <c r="S8" s="188">
        <f>IF(P8&lt;&gt;0,P8/Q8,"")</f>
        <v>8.002895266868077</v>
      </c>
      <c r="T8" s="183">
        <v>98099.5</v>
      </c>
      <c r="U8" s="116">
        <f>IF(T8&lt;&gt;0,-(T8-P8)/T8,"")</f>
        <v>-0.35193349609325225</v>
      </c>
      <c r="V8" s="183">
        <v>241729.5</v>
      </c>
      <c r="W8" s="184">
        <v>30616</v>
      </c>
      <c r="X8" s="208">
        <f>V8/W8</f>
        <v>7.895528481839561</v>
      </c>
    </row>
    <row r="9" spans="1:24" s="38" customFormat="1" ht="18">
      <c r="A9" s="81">
        <v>4</v>
      </c>
      <c r="B9" s="63"/>
      <c r="C9" s="189" t="s">
        <v>96</v>
      </c>
      <c r="D9" s="118">
        <v>38891</v>
      </c>
      <c r="E9" s="119" t="s">
        <v>79</v>
      </c>
      <c r="F9" s="117" t="s">
        <v>117</v>
      </c>
      <c r="G9" s="120">
        <v>45</v>
      </c>
      <c r="H9" s="120">
        <v>47</v>
      </c>
      <c r="I9" s="120">
        <v>3</v>
      </c>
      <c r="J9" s="190">
        <v>10489.5</v>
      </c>
      <c r="K9" s="191">
        <v>1641</v>
      </c>
      <c r="L9" s="190">
        <v>15947.5</v>
      </c>
      <c r="M9" s="191">
        <v>2442</v>
      </c>
      <c r="N9" s="190">
        <v>21477</v>
      </c>
      <c r="O9" s="191">
        <v>3357</v>
      </c>
      <c r="P9" s="190">
        <f>J9+L9+N9</f>
        <v>47914</v>
      </c>
      <c r="Q9" s="191">
        <f>K9+M9+O9</f>
        <v>7440</v>
      </c>
      <c r="R9" s="192">
        <f>+Q9/H9</f>
        <v>158.29787234042553</v>
      </c>
      <c r="S9" s="193">
        <f>+P9/Q9</f>
        <v>6.440053763440861</v>
      </c>
      <c r="T9" s="190">
        <v>59277.5</v>
      </c>
      <c r="U9" s="194">
        <f>(+T9-P9)/T9</f>
        <v>0.1917000548268736</v>
      </c>
      <c r="V9" s="190">
        <v>310376.5</v>
      </c>
      <c r="W9" s="191">
        <v>42010</v>
      </c>
      <c r="X9" s="209">
        <f>V9/W9</f>
        <v>7.3881575815282075</v>
      </c>
    </row>
    <row r="10" spans="1:24" s="39" customFormat="1" ht="18">
      <c r="A10" s="81">
        <v>5</v>
      </c>
      <c r="B10" s="63"/>
      <c r="C10" s="189" t="s">
        <v>124</v>
      </c>
      <c r="D10" s="118">
        <v>38874</v>
      </c>
      <c r="E10" s="117" t="s">
        <v>9</v>
      </c>
      <c r="F10" s="117" t="s">
        <v>29</v>
      </c>
      <c r="G10" s="120">
        <v>66</v>
      </c>
      <c r="H10" s="120">
        <v>66</v>
      </c>
      <c r="I10" s="120">
        <v>5</v>
      </c>
      <c r="J10" s="195">
        <v>10809</v>
      </c>
      <c r="K10" s="192">
        <v>1867</v>
      </c>
      <c r="L10" s="195">
        <v>13689</v>
      </c>
      <c r="M10" s="192">
        <v>2276</v>
      </c>
      <c r="N10" s="195">
        <v>16112</v>
      </c>
      <c r="O10" s="192">
        <v>2721</v>
      </c>
      <c r="P10" s="195">
        <f>SUM(J10+L10+N10)</f>
        <v>40610</v>
      </c>
      <c r="Q10" s="192">
        <f>SUM(K10+M10+O10)</f>
        <v>6864</v>
      </c>
      <c r="R10" s="187">
        <f>IF(P10&lt;&gt;0,Q10/H10,"")</f>
        <v>104</v>
      </c>
      <c r="S10" s="188">
        <f>IF(P10&lt;&gt;0,P10/Q10,"")</f>
        <v>5.916375291375291</v>
      </c>
      <c r="T10" s="195">
        <v>44536.5</v>
      </c>
      <c r="U10" s="116">
        <f>IF(T10&lt;&gt;0,-(T10-P10)/T10,"")</f>
        <v>-0.08816364105845767</v>
      </c>
      <c r="V10" s="195">
        <v>1324779.5</v>
      </c>
      <c r="W10" s="192">
        <v>186019</v>
      </c>
      <c r="X10" s="209">
        <f>V10/W10</f>
        <v>7.121742940237287</v>
      </c>
    </row>
    <row r="11" spans="1:24" s="39" customFormat="1" ht="18">
      <c r="A11" s="81">
        <v>6</v>
      </c>
      <c r="B11" s="63"/>
      <c r="C11" s="189" t="s">
        <v>101</v>
      </c>
      <c r="D11" s="118">
        <v>38898</v>
      </c>
      <c r="E11" s="119" t="s">
        <v>79</v>
      </c>
      <c r="F11" s="117" t="s">
        <v>125</v>
      </c>
      <c r="G11" s="120">
        <v>47</v>
      </c>
      <c r="H11" s="120">
        <v>48</v>
      </c>
      <c r="I11" s="120">
        <v>2</v>
      </c>
      <c r="J11" s="190">
        <v>9001.5</v>
      </c>
      <c r="K11" s="191">
        <v>1225</v>
      </c>
      <c r="L11" s="190">
        <v>13837.5</v>
      </c>
      <c r="M11" s="191">
        <v>1750</v>
      </c>
      <c r="N11" s="190">
        <v>17119</v>
      </c>
      <c r="O11" s="191">
        <v>2189</v>
      </c>
      <c r="P11" s="190">
        <f>J11+L11+N11</f>
        <v>39958</v>
      </c>
      <c r="Q11" s="191">
        <f>K11+M11+O11</f>
        <v>5164</v>
      </c>
      <c r="R11" s="192">
        <f>+Q11/H11</f>
        <v>107.58333333333333</v>
      </c>
      <c r="S11" s="193">
        <f>+P11/Q11</f>
        <v>7.737800154918668</v>
      </c>
      <c r="T11" s="190">
        <v>50171</v>
      </c>
      <c r="U11" s="194">
        <f>(+T11-P11)/T11</f>
        <v>0.20356381176376792</v>
      </c>
      <c r="V11" s="190">
        <v>128016</v>
      </c>
      <c r="W11" s="191">
        <v>16634</v>
      </c>
      <c r="X11" s="209">
        <f>V11/W11</f>
        <v>7.696044246723578</v>
      </c>
    </row>
    <row r="12" spans="1:24" s="39" customFormat="1" ht="18">
      <c r="A12" s="81">
        <v>7</v>
      </c>
      <c r="B12" s="63"/>
      <c r="C12" s="182" t="s">
        <v>57</v>
      </c>
      <c r="D12" s="113">
        <v>38856</v>
      </c>
      <c r="E12" s="114" t="s">
        <v>8</v>
      </c>
      <c r="F12" s="112" t="s">
        <v>32</v>
      </c>
      <c r="G12" s="115">
        <v>195</v>
      </c>
      <c r="H12" s="115">
        <v>59</v>
      </c>
      <c r="I12" s="115">
        <v>8</v>
      </c>
      <c r="J12" s="183">
        <v>7063.5</v>
      </c>
      <c r="K12" s="184">
        <v>1034</v>
      </c>
      <c r="L12" s="183">
        <v>11208</v>
      </c>
      <c r="M12" s="184">
        <v>1595</v>
      </c>
      <c r="N12" s="183">
        <v>12809.5</v>
      </c>
      <c r="O12" s="184">
        <v>1793</v>
      </c>
      <c r="P12" s="185">
        <f>+J12+L12+N12</f>
        <v>31081</v>
      </c>
      <c r="Q12" s="186">
        <f>+K12+M12+O12</f>
        <v>4422</v>
      </c>
      <c r="R12" s="187">
        <f>IF(P12&lt;&gt;0,Q12/H12,"")</f>
        <v>74.94915254237289</v>
      </c>
      <c r="S12" s="188">
        <f>IF(P12&lt;&gt;0,P12/Q12,"")</f>
        <v>7.0287200361827225</v>
      </c>
      <c r="T12" s="183">
        <v>44040.5</v>
      </c>
      <c r="U12" s="116">
        <f>IF(T12&lt;&gt;0,-(T12-P12)/T12,"")</f>
        <v>-0.29426323497689627</v>
      </c>
      <c r="V12" s="183">
        <v>7343548.5</v>
      </c>
      <c r="W12" s="184">
        <v>1006912</v>
      </c>
      <c r="X12" s="208">
        <f>V12/W12</f>
        <v>7.293138327877709</v>
      </c>
    </row>
    <row r="13" spans="1:24" s="39" customFormat="1" ht="18">
      <c r="A13" s="81">
        <v>8</v>
      </c>
      <c r="B13" s="63"/>
      <c r="C13" s="196" t="s">
        <v>102</v>
      </c>
      <c r="D13" s="113">
        <v>38898</v>
      </c>
      <c r="E13" s="121" t="s">
        <v>62</v>
      </c>
      <c r="F13" s="121" t="s">
        <v>103</v>
      </c>
      <c r="G13" s="122">
        <v>31</v>
      </c>
      <c r="H13" s="122">
        <v>31</v>
      </c>
      <c r="I13" s="122">
        <v>2</v>
      </c>
      <c r="J13" s="183">
        <v>5245</v>
      </c>
      <c r="K13" s="184">
        <v>814</v>
      </c>
      <c r="L13" s="183">
        <v>7792</v>
      </c>
      <c r="M13" s="184">
        <v>1071</v>
      </c>
      <c r="N13" s="183">
        <v>10955</v>
      </c>
      <c r="O13" s="184">
        <v>1396</v>
      </c>
      <c r="P13" s="185">
        <f>+J13+L13+N13</f>
        <v>23992</v>
      </c>
      <c r="Q13" s="186">
        <f>+K13+M13+O13</f>
        <v>3281</v>
      </c>
      <c r="R13" s="192">
        <f>+Q13/H13</f>
        <v>105.83870967741936</v>
      </c>
      <c r="S13" s="193">
        <f>+P13/Q13</f>
        <v>7.312404754647973</v>
      </c>
      <c r="T13" s="183">
        <v>36600</v>
      </c>
      <c r="U13" s="194">
        <f>(+T13-P13)/T13</f>
        <v>0.3444808743169399</v>
      </c>
      <c r="V13" s="183">
        <v>81720.5</v>
      </c>
      <c r="W13" s="184">
        <v>10339</v>
      </c>
      <c r="X13" s="208">
        <f>V13/W13</f>
        <v>7.904100976883645</v>
      </c>
    </row>
    <row r="14" spans="1:24" s="39" customFormat="1" ht="18">
      <c r="A14" s="81">
        <v>9</v>
      </c>
      <c r="B14" s="63"/>
      <c r="C14" s="189" t="s">
        <v>78</v>
      </c>
      <c r="D14" s="118">
        <v>38863</v>
      </c>
      <c r="E14" s="119" t="s">
        <v>79</v>
      </c>
      <c r="F14" s="117" t="s">
        <v>117</v>
      </c>
      <c r="G14" s="120">
        <v>35</v>
      </c>
      <c r="H14" s="120">
        <v>32</v>
      </c>
      <c r="I14" s="120">
        <v>7</v>
      </c>
      <c r="J14" s="190">
        <v>5077.5</v>
      </c>
      <c r="K14" s="191">
        <v>941</v>
      </c>
      <c r="L14" s="190">
        <v>7517</v>
      </c>
      <c r="M14" s="191">
        <v>1273</v>
      </c>
      <c r="N14" s="190">
        <v>7523</v>
      </c>
      <c r="O14" s="191">
        <v>1280</v>
      </c>
      <c r="P14" s="190">
        <f>J14+L14+N14</f>
        <v>20117.5</v>
      </c>
      <c r="Q14" s="191">
        <f>K14+M14+O14</f>
        <v>3494</v>
      </c>
      <c r="R14" s="192">
        <f>+Q14/H14</f>
        <v>109.1875</v>
      </c>
      <c r="S14" s="193">
        <f>+P14/Q14</f>
        <v>5.757727532913566</v>
      </c>
      <c r="T14" s="190">
        <v>20496</v>
      </c>
      <c r="U14" s="194">
        <f>(+T14-P14)/T14</f>
        <v>0.018467017954722872</v>
      </c>
      <c r="V14" s="190">
        <v>539892.5</v>
      </c>
      <c r="W14" s="191">
        <v>75058</v>
      </c>
      <c r="X14" s="209">
        <f>V14/W14</f>
        <v>7.193004076847238</v>
      </c>
    </row>
    <row r="15" spans="1:24" s="39" customFormat="1" ht="18">
      <c r="A15" s="81">
        <v>10</v>
      </c>
      <c r="B15" s="63"/>
      <c r="C15" s="189" t="s">
        <v>65</v>
      </c>
      <c r="D15" s="118">
        <v>38863</v>
      </c>
      <c r="E15" s="117" t="s">
        <v>9</v>
      </c>
      <c r="F15" s="117" t="s">
        <v>29</v>
      </c>
      <c r="G15" s="120">
        <v>61</v>
      </c>
      <c r="H15" s="120">
        <v>43</v>
      </c>
      <c r="I15" s="120">
        <v>7</v>
      </c>
      <c r="J15" s="195">
        <v>4212.5</v>
      </c>
      <c r="K15" s="192">
        <v>815</v>
      </c>
      <c r="L15" s="195">
        <v>6714.5</v>
      </c>
      <c r="M15" s="192">
        <v>1237</v>
      </c>
      <c r="N15" s="195">
        <v>7733</v>
      </c>
      <c r="O15" s="192">
        <v>1445</v>
      </c>
      <c r="P15" s="195">
        <f>J15+L15+N15</f>
        <v>18660</v>
      </c>
      <c r="Q15" s="192">
        <f>K15+M15+O15</f>
        <v>3497</v>
      </c>
      <c r="R15" s="187">
        <f>IF(P15&lt;&gt;0,Q15/H15,"")</f>
        <v>81.32558139534883</v>
      </c>
      <c r="S15" s="188">
        <f>IF(P15&lt;&gt;0,P15/Q15,"")</f>
        <v>5.33600228767515</v>
      </c>
      <c r="T15" s="195">
        <v>29362.5</v>
      </c>
      <c r="U15" s="116">
        <f>IF(T15&lt;&gt;0,-(T15-P15)/T15,"")</f>
        <v>-0.3644955300127714</v>
      </c>
      <c r="V15" s="190">
        <v>1608916</v>
      </c>
      <c r="W15" s="191">
        <v>214897</v>
      </c>
      <c r="X15" s="209">
        <f>V15/W15</f>
        <v>7.486916988138503</v>
      </c>
    </row>
    <row r="16" spans="1:24" s="39" customFormat="1" ht="18">
      <c r="A16" s="81">
        <v>11</v>
      </c>
      <c r="B16" s="63"/>
      <c r="C16" s="197" t="s">
        <v>104</v>
      </c>
      <c r="D16" s="118">
        <v>38898</v>
      </c>
      <c r="E16" s="121" t="s">
        <v>62</v>
      </c>
      <c r="F16" s="123" t="s">
        <v>105</v>
      </c>
      <c r="G16" s="124">
        <v>7</v>
      </c>
      <c r="H16" s="124">
        <v>7</v>
      </c>
      <c r="I16" s="124">
        <v>2</v>
      </c>
      <c r="J16" s="195">
        <v>4161.5</v>
      </c>
      <c r="K16" s="192">
        <v>500</v>
      </c>
      <c r="L16" s="195">
        <v>4961.5</v>
      </c>
      <c r="M16" s="192">
        <v>587</v>
      </c>
      <c r="N16" s="195">
        <v>5942.5</v>
      </c>
      <c r="O16" s="192">
        <v>708</v>
      </c>
      <c r="P16" s="195">
        <f>SUM(J16+L16+N16)</f>
        <v>15065.5</v>
      </c>
      <c r="Q16" s="192">
        <f>SUM(K16+M16+O16)</f>
        <v>1795</v>
      </c>
      <c r="R16" s="192">
        <f>+Q16/H16</f>
        <v>256.42857142857144</v>
      </c>
      <c r="S16" s="193">
        <f>+P16/Q16</f>
        <v>8.393036211699163</v>
      </c>
      <c r="T16" s="195">
        <v>24872.5</v>
      </c>
      <c r="U16" s="194">
        <f>(+T16-P16)/T16</f>
        <v>0.39429088350588</v>
      </c>
      <c r="V16" s="195">
        <v>59195.5</v>
      </c>
      <c r="W16" s="192">
        <v>6996</v>
      </c>
      <c r="X16" s="209">
        <f>V16/W16</f>
        <v>8.4613350485992</v>
      </c>
    </row>
    <row r="17" spans="1:24" s="39" customFormat="1" ht="18">
      <c r="A17" s="81">
        <v>12</v>
      </c>
      <c r="B17" s="63"/>
      <c r="C17" s="182" t="s">
        <v>72</v>
      </c>
      <c r="D17" s="113">
        <v>38856</v>
      </c>
      <c r="E17" s="112" t="s">
        <v>11</v>
      </c>
      <c r="F17" s="117" t="s">
        <v>35</v>
      </c>
      <c r="G17" s="115">
        <v>60</v>
      </c>
      <c r="H17" s="115">
        <v>54</v>
      </c>
      <c r="I17" s="115">
        <v>5</v>
      </c>
      <c r="J17" s="195">
        <v>3492</v>
      </c>
      <c r="K17" s="192">
        <v>552</v>
      </c>
      <c r="L17" s="195">
        <v>4686</v>
      </c>
      <c r="M17" s="192">
        <v>740</v>
      </c>
      <c r="N17" s="195">
        <v>5818</v>
      </c>
      <c r="O17" s="192">
        <v>886</v>
      </c>
      <c r="P17" s="195">
        <v>13996</v>
      </c>
      <c r="Q17" s="192">
        <v>2178</v>
      </c>
      <c r="R17" s="187">
        <f>IF(P17&lt;&gt;0,Q17/H17,"")</f>
        <v>40.333333333333336</v>
      </c>
      <c r="S17" s="188">
        <f>IF(P17&lt;&gt;0,P17/Q17,"")</f>
        <v>6.426078971533517</v>
      </c>
      <c r="T17" s="195">
        <v>22936</v>
      </c>
      <c r="U17" s="116">
        <f>IF(T17&lt;&gt;0,-(T17-P17)/T17,"")</f>
        <v>-0.38978025810952216</v>
      </c>
      <c r="V17" s="195">
        <v>604746</v>
      </c>
      <c r="W17" s="192">
        <v>73418</v>
      </c>
      <c r="X17" s="210">
        <f>+V17/W17</f>
        <v>8.237026342313873</v>
      </c>
    </row>
    <row r="18" spans="1:24" s="39" customFormat="1" ht="18">
      <c r="A18" s="81">
        <v>13</v>
      </c>
      <c r="B18" s="63"/>
      <c r="C18" s="189" t="s">
        <v>74</v>
      </c>
      <c r="D18" s="118">
        <v>38877</v>
      </c>
      <c r="E18" s="117" t="s">
        <v>9</v>
      </c>
      <c r="F18" s="117" t="s">
        <v>126</v>
      </c>
      <c r="G18" s="120">
        <v>50</v>
      </c>
      <c r="H18" s="120">
        <v>45</v>
      </c>
      <c r="I18" s="120">
        <v>5</v>
      </c>
      <c r="J18" s="195">
        <v>2816</v>
      </c>
      <c r="K18" s="192">
        <v>542</v>
      </c>
      <c r="L18" s="195">
        <v>4258.5</v>
      </c>
      <c r="M18" s="192">
        <v>862</v>
      </c>
      <c r="N18" s="195">
        <v>4413</v>
      </c>
      <c r="O18" s="192">
        <v>898</v>
      </c>
      <c r="P18" s="195">
        <f>SUM(J18+L18+N18)</f>
        <v>11487.5</v>
      </c>
      <c r="Q18" s="192">
        <f>SUM(K18+M18+O18)</f>
        <v>2302</v>
      </c>
      <c r="R18" s="187">
        <f>IF(P18&lt;&gt;0,Q18/H18,"")</f>
        <v>51.15555555555556</v>
      </c>
      <c r="S18" s="188">
        <f>IF(P18&lt;&gt;0,P18/Q18,"")</f>
        <v>4.990225890529974</v>
      </c>
      <c r="T18" s="195">
        <v>14077</v>
      </c>
      <c r="U18" s="116">
        <f>IF(T18&lt;&gt;0,-(T18-P18)/T18,"")</f>
        <v>-0.18395254670739505</v>
      </c>
      <c r="V18" s="195">
        <v>243221</v>
      </c>
      <c r="W18" s="192">
        <v>34228</v>
      </c>
      <c r="X18" s="209">
        <f>V18/W18</f>
        <v>7.105907444197733</v>
      </c>
    </row>
    <row r="19" spans="1:24" s="39" customFormat="1" ht="18">
      <c r="A19" s="81">
        <v>14</v>
      </c>
      <c r="B19" s="63"/>
      <c r="C19" s="182" t="s">
        <v>77</v>
      </c>
      <c r="D19" s="113">
        <v>38884</v>
      </c>
      <c r="E19" s="114" t="s">
        <v>8</v>
      </c>
      <c r="F19" s="112" t="s">
        <v>34</v>
      </c>
      <c r="G19" s="115">
        <v>24</v>
      </c>
      <c r="H19" s="115">
        <v>19</v>
      </c>
      <c r="I19" s="115">
        <v>4</v>
      </c>
      <c r="J19" s="183">
        <v>2168</v>
      </c>
      <c r="K19" s="184">
        <v>330</v>
      </c>
      <c r="L19" s="183">
        <v>2596</v>
      </c>
      <c r="M19" s="184">
        <v>386</v>
      </c>
      <c r="N19" s="183">
        <v>2972</v>
      </c>
      <c r="O19" s="184">
        <v>440</v>
      </c>
      <c r="P19" s="185">
        <f>+J19+L19+N19</f>
        <v>7736</v>
      </c>
      <c r="Q19" s="186">
        <f>+K19+M19+O19</f>
        <v>1156</v>
      </c>
      <c r="R19" s="187">
        <f>IF(P19&lt;&gt;0,Q19/H19,"")</f>
        <v>60.8421052631579</v>
      </c>
      <c r="S19" s="188">
        <f>IF(P19&lt;&gt;0,P19/Q19,"")</f>
        <v>6.692041522491349</v>
      </c>
      <c r="T19" s="183">
        <v>5762.5</v>
      </c>
      <c r="U19" s="116">
        <f>IF(T19&lt;&gt;0,-(T19-P19)/T19,"")</f>
        <v>0.342472885032538</v>
      </c>
      <c r="V19" s="183">
        <v>137670</v>
      </c>
      <c r="W19" s="184">
        <v>15771</v>
      </c>
      <c r="X19" s="208">
        <f>V19/W19</f>
        <v>8.729313296556972</v>
      </c>
    </row>
    <row r="20" spans="1:24" s="39" customFormat="1" ht="18">
      <c r="A20" s="81">
        <v>15</v>
      </c>
      <c r="B20" s="63"/>
      <c r="C20" s="189" t="s">
        <v>127</v>
      </c>
      <c r="D20" s="118">
        <v>38905</v>
      </c>
      <c r="E20" s="119" t="s">
        <v>79</v>
      </c>
      <c r="F20" s="117" t="s">
        <v>128</v>
      </c>
      <c r="G20" s="120">
        <v>10</v>
      </c>
      <c r="H20" s="120">
        <v>10</v>
      </c>
      <c r="I20" s="120">
        <v>1</v>
      </c>
      <c r="J20" s="190">
        <v>1711</v>
      </c>
      <c r="K20" s="191">
        <v>173</v>
      </c>
      <c r="L20" s="190">
        <v>2772</v>
      </c>
      <c r="M20" s="191">
        <v>259</v>
      </c>
      <c r="N20" s="190">
        <v>3169</v>
      </c>
      <c r="O20" s="191">
        <v>304</v>
      </c>
      <c r="P20" s="190">
        <f>J20+L20+N20</f>
        <v>7652</v>
      </c>
      <c r="Q20" s="191">
        <f>K20+M20+O20</f>
        <v>736</v>
      </c>
      <c r="R20" s="192">
        <f>+Q20/H20</f>
        <v>73.6</v>
      </c>
      <c r="S20" s="193">
        <f>+P20/Q20</f>
        <v>10.396739130434783</v>
      </c>
      <c r="T20" s="190"/>
      <c r="U20" s="194"/>
      <c r="V20" s="190">
        <v>7652</v>
      </c>
      <c r="W20" s="191">
        <v>736</v>
      </c>
      <c r="X20" s="209">
        <f>V20/W20</f>
        <v>10.396739130434783</v>
      </c>
    </row>
    <row r="21" spans="1:24" s="39" customFormat="1" ht="18">
      <c r="A21" s="81">
        <v>16</v>
      </c>
      <c r="B21" s="63"/>
      <c r="C21" s="182" t="s">
        <v>73</v>
      </c>
      <c r="D21" s="113">
        <v>38877</v>
      </c>
      <c r="E21" s="114" t="s">
        <v>8</v>
      </c>
      <c r="F21" s="112" t="s">
        <v>10</v>
      </c>
      <c r="G21" s="115">
        <v>55</v>
      </c>
      <c r="H21" s="115">
        <v>33</v>
      </c>
      <c r="I21" s="115">
        <v>5</v>
      </c>
      <c r="J21" s="183">
        <v>1694</v>
      </c>
      <c r="K21" s="184">
        <v>335</v>
      </c>
      <c r="L21" s="183">
        <v>2523.5</v>
      </c>
      <c r="M21" s="184">
        <v>455</v>
      </c>
      <c r="N21" s="183">
        <v>2866.5</v>
      </c>
      <c r="O21" s="184">
        <v>533</v>
      </c>
      <c r="P21" s="185">
        <f>+J21+L21+N21</f>
        <v>7084</v>
      </c>
      <c r="Q21" s="186">
        <f>+K21+M21+O21</f>
        <v>1323</v>
      </c>
      <c r="R21" s="187">
        <f>IF(P21&lt;&gt;0,Q21/H21,"")</f>
        <v>40.09090909090909</v>
      </c>
      <c r="S21" s="188">
        <f>IF(P21&lt;&gt;0,P21/Q21,"")</f>
        <v>5.354497354497354</v>
      </c>
      <c r="T21" s="183">
        <v>5092</v>
      </c>
      <c r="U21" s="116">
        <f>IF(T21&lt;&gt;0,-(T21-P21)/T21,"")</f>
        <v>0.39120188531029065</v>
      </c>
      <c r="V21" s="183">
        <v>298349</v>
      </c>
      <c r="W21" s="184">
        <v>39759</v>
      </c>
      <c r="X21" s="208">
        <f>V21/W21</f>
        <v>7.50393621569959</v>
      </c>
    </row>
    <row r="22" spans="1:24" s="39" customFormat="1" ht="18">
      <c r="A22" s="81">
        <v>17</v>
      </c>
      <c r="B22" s="63"/>
      <c r="C22" s="189" t="s">
        <v>81</v>
      </c>
      <c r="D22" s="118">
        <v>38877</v>
      </c>
      <c r="E22" s="119" t="s">
        <v>79</v>
      </c>
      <c r="F22" s="117" t="s">
        <v>82</v>
      </c>
      <c r="G22" s="120">
        <v>64</v>
      </c>
      <c r="H22" s="120">
        <v>39</v>
      </c>
      <c r="I22" s="120">
        <v>4</v>
      </c>
      <c r="J22" s="190">
        <v>2187.5</v>
      </c>
      <c r="K22" s="191">
        <v>403</v>
      </c>
      <c r="L22" s="190">
        <v>2300.5</v>
      </c>
      <c r="M22" s="191">
        <v>401</v>
      </c>
      <c r="N22" s="190">
        <v>2554.5</v>
      </c>
      <c r="O22" s="191">
        <v>436</v>
      </c>
      <c r="P22" s="190">
        <f>J22+L22+N22</f>
        <v>7042.5</v>
      </c>
      <c r="Q22" s="191">
        <f>K22+M22+O22</f>
        <v>1240</v>
      </c>
      <c r="R22" s="192">
        <f>+Q22/H22</f>
        <v>31.794871794871796</v>
      </c>
      <c r="S22" s="193">
        <f>+P22/Q22</f>
        <v>5.679435483870968</v>
      </c>
      <c r="T22" s="190">
        <v>8454</v>
      </c>
      <c r="U22" s="194">
        <f>(+T22-P22)/T22</f>
        <v>0.1669623846699787</v>
      </c>
      <c r="V22" s="190">
        <v>200933</v>
      </c>
      <c r="W22" s="191">
        <v>31432</v>
      </c>
      <c r="X22" s="209">
        <f>V22/W22</f>
        <v>6.392625349961822</v>
      </c>
    </row>
    <row r="23" spans="1:24" s="39" customFormat="1" ht="18">
      <c r="A23" s="81">
        <v>18</v>
      </c>
      <c r="B23" s="63"/>
      <c r="C23" s="182" t="s">
        <v>106</v>
      </c>
      <c r="D23" s="113">
        <v>38891</v>
      </c>
      <c r="E23" s="112" t="s">
        <v>107</v>
      </c>
      <c r="F23" s="112" t="s">
        <v>108</v>
      </c>
      <c r="G23" s="115">
        <v>55</v>
      </c>
      <c r="H23" s="115">
        <v>32</v>
      </c>
      <c r="I23" s="115">
        <v>3</v>
      </c>
      <c r="J23" s="183">
        <v>1572.5</v>
      </c>
      <c r="K23" s="184">
        <v>246</v>
      </c>
      <c r="L23" s="183">
        <v>2607</v>
      </c>
      <c r="M23" s="184">
        <v>374</v>
      </c>
      <c r="N23" s="183">
        <v>2677.5</v>
      </c>
      <c r="O23" s="184">
        <v>379</v>
      </c>
      <c r="P23" s="185">
        <f>+J23+L23+N23</f>
        <v>6857</v>
      </c>
      <c r="Q23" s="186">
        <f>+K23+M23+O23</f>
        <v>999</v>
      </c>
      <c r="R23" s="187">
        <f>IF(P23&lt;&gt;0,Q23/H23,"")</f>
        <v>31.21875</v>
      </c>
      <c r="S23" s="188">
        <f>IF(P23&lt;&gt;0,P23/Q23,"")</f>
        <v>6.863863863863864</v>
      </c>
      <c r="T23" s="183">
        <v>24492.5</v>
      </c>
      <c r="U23" s="116">
        <f>IF(T23&lt;&gt;0,-(T23-P23)/T23,"")</f>
        <v>-0.7200367459426354</v>
      </c>
      <c r="V23" s="185">
        <f>67295+44281+6857</f>
        <v>118433</v>
      </c>
      <c r="W23" s="191">
        <f>8542+6209+999</f>
        <v>15750</v>
      </c>
      <c r="X23" s="208">
        <f>IF(V23&lt;&gt;0,V23/W23,"")</f>
        <v>7.519555555555556</v>
      </c>
    </row>
    <row r="24" spans="1:24" s="39" customFormat="1" ht="18">
      <c r="A24" s="81">
        <v>19</v>
      </c>
      <c r="B24" s="63"/>
      <c r="C24" s="189" t="s">
        <v>71</v>
      </c>
      <c r="D24" s="118" t="s">
        <v>80</v>
      </c>
      <c r="E24" s="117" t="s">
        <v>9</v>
      </c>
      <c r="F24" s="117" t="s">
        <v>51</v>
      </c>
      <c r="G24" s="120">
        <v>72</v>
      </c>
      <c r="H24" s="120">
        <v>20</v>
      </c>
      <c r="I24" s="120">
        <v>34</v>
      </c>
      <c r="J24" s="195">
        <v>1598</v>
      </c>
      <c r="K24" s="192">
        <v>511</v>
      </c>
      <c r="L24" s="195">
        <v>1850</v>
      </c>
      <c r="M24" s="192">
        <v>595</v>
      </c>
      <c r="N24" s="195">
        <v>2488</v>
      </c>
      <c r="O24" s="192">
        <v>766</v>
      </c>
      <c r="P24" s="195">
        <f>J24+L24+N24</f>
        <v>5936</v>
      </c>
      <c r="Q24" s="192">
        <f>K24+M24+O24</f>
        <v>1872</v>
      </c>
      <c r="R24" s="187">
        <f>IF(P24&lt;&gt;0,Q24/H24,"")</f>
        <v>93.6</v>
      </c>
      <c r="S24" s="188">
        <f>IF(P24&lt;&gt;0,P24/Q24,"")</f>
        <v>3.1709401709401708</v>
      </c>
      <c r="T24" s="195">
        <v>22708</v>
      </c>
      <c r="U24" s="116">
        <f>IF(T24&lt;&gt;0,-(T24-P24)/T24,"")</f>
        <v>-0.7385943279901356</v>
      </c>
      <c r="V24" s="195">
        <v>25212750</v>
      </c>
      <c r="W24" s="192">
        <v>3773300</v>
      </c>
      <c r="X24" s="209">
        <f>V24/W24</f>
        <v>6.68188323218403</v>
      </c>
    </row>
    <row r="25" spans="1:24" s="39" customFormat="1" ht="18.75" thickBot="1">
      <c r="A25" s="81">
        <v>20</v>
      </c>
      <c r="B25" s="64"/>
      <c r="C25" s="218" t="s">
        <v>68</v>
      </c>
      <c r="D25" s="219">
        <v>38821</v>
      </c>
      <c r="E25" s="212" t="s">
        <v>9</v>
      </c>
      <c r="F25" s="212" t="s">
        <v>29</v>
      </c>
      <c r="G25" s="220">
        <v>118</v>
      </c>
      <c r="H25" s="220">
        <v>22</v>
      </c>
      <c r="I25" s="220">
        <v>13</v>
      </c>
      <c r="J25" s="213">
        <v>1037.5</v>
      </c>
      <c r="K25" s="214">
        <v>162</v>
      </c>
      <c r="L25" s="213">
        <v>1933</v>
      </c>
      <c r="M25" s="214">
        <v>275</v>
      </c>
      <c r="N25" s="213">
        <v>1776</v>
      </c>
      <c r="O25" s="214">
        <v>263</v>
      </c>
      <c r="P25" s="213">
        <f>SUM(J25+L25+N25)</f>
        <v>4746.5</v>
      </c>
      <c r="Q25" s="214">
        <f>SUM(K25+M25+O25)</f>
        <v>700</v>
      </c>
      <c r="R25" s="215">
        <f>IF(P25&lt;&gt;0,Q25/H25,"")</f>
        <v>31.818181818181817</v>
      </c>
      <c r="S25" s="216">
        <f>IF(P25&lt;&gt;0,P25/Q25,"")</f>
        <v>6.780714285714286</v>
      </c>
      <c r="T25" s="213">
        <v>6533.5</v>
      </c>
      <c r="U25" s="133">
        <f>IF(T25&lt;&gt;0,-(T25-P25)/T25,"")</f>
        <v>-0.27351343077982704</v>
      </c>
      <c r="V25" s="213">
        <v>6096961</v>
      </c>
      <c r="W25" s="214">
        <v>921778</v>
      </c>
      <c r="X25" s="221">
        <f>V25/W25</f>
        <v>6.614348574168617</v>
      </c>
    </row>
    <row r="26" spans="1:24" s="8" customFormat="1" ht="6" customHeight="1" thickBot="1">
      <c r="A26" s="104"/>
      <c r="B26" s="43"/>
      <c r="C26" s="44"/>
      <c r="D26" s="45"/>
      <c r="E26" s="45"/>
      <c r="F26" s="46"/>
      <c r="G26" s="47"/>
      <c r="H26" s="47"/>
      <c r="I26" s="47"/>
      <c r="J26" s="48"/>
      <c r="K26" s="49"/>
      <c r="L26" s="48"/>
      <c r="M26" s="49"/>
      <c r="N26" s="48"/>
      <c r="O26" s="49"/>
      <c r="P26" s="50"/>
      <c r="Q26" s="51"/>
      <c r="R26" s="52"/>
      <c r="S26" s="53"/>
      <c r="T26" s="48"/>
      <c r="U26" s="54"/>
      <c r="V26" s="48"/>
      <c r="W26" s="54"/>
      <c r="X26" s="82"/>
    </row>
    <row r="27" spans="1:24" s="20" customFormat="1" ht="15" thickBot="1">
      <c r="A27" s="25"/>
      <c r="B27" s="178" t="s">
        <v>23</v>
      </c>
      <c r="C27" s="179"/>
      <c r="D27" s="179"/>
      <c r="E27" s="179"/>
      <c r="F27" s="179"/>
      <c r="G27" s="27">
        <f>SUM(G6:G26)</f>
        <v>1222</v>
      </c>
      <c r="H27" s="27">
        <f>SUM(H6:H26)</f>
        <v>851</v>
      </c>
      <c r="I27" s="26"/>
      <c r="J27" s="28"/>
      <c r="K27" s="29"/>
      <c r="L27" s="28"/>
      <c r="M27" s="29"/>
      <c r="N27" s="28"/>
      <c r="O27" s="29"/>
      <c r="P27" s="28">
        <f>SUM(P6:P26)</f>
        <v>643475</v>
      </c>
      <c r="Q27" s="29">
        <f>SUM(Q6:Q26)</f>
        <v>88396</v>
      </c>
      <c r="R27" s="30">
        <f>P27/H27</f>
        <v>756.1398354876616</v>
      </c>
      <c r="S27" s="31">
        <f>P27/Q27</f>
        <v>7.279458346531517</v>
      </c>
      <c r="T27" s="28"/>
      <c r="U27" s="32"/>
      <c r="V27" s="41"/>
      <c r="W27" s="33"/>
      <c r="X27" s="34"/>
    </row>
    <row r="28" spans="1:24" ht="18">
      <c r="A28" s="105"/>
      <c r="B28" s="106"/>
      <c r="C28" s="107"/>
      <c r="D28" s="107"/>
      <c r="E28" s="107"/>
      <c r="F28" s="108"/>
      <c r="G28" s="109"/>
      <c r="H28" s="109"/>
      <c r="I28" s="109"/>
      <c r="J28" s="107"/>
      <c r="K28" s="107"/>
      <c r="L28" s="107"/>
      <c r="M28" s="107"/>
      <c r="N28" s="107"/>
      <c r="O28" s="107"/>
      <c r="P28" s="110"/>
      <c r="Q28" s="107"/>
      <c r="R28" s="107"/>
      <c r="S28" s="107"/>
      <c r="T28" s="111"/>
      <c r="U28" s="107"/>
      <c r="V28" s="111"/>
      <c r="W28" s="107"/>
      <c r="X28" s="107"/>
    </row>
  </sheetData>
  <mergeCells count="17">
    <mergeCell ref="B27:F27"/>
    <mergeCell ref="L4:M4"/>
    <mergeCell ref="N4:O4"/>
    <mergeCell ref="P4:S4"/>
    <mergeCell ref="G4:G5"/>
    <mergeCell ref="H4:H5"/>
    <mergeCell ref="I4:I5"/>
    <mergeCell ref="A1:X1"/>
    <mergeCell ref="A2:X2"/>
    <mergeCell ref="J4:K4"/>
    <mergeCell ref="C4:C5"/>
    <mergeCell ref="D4:D5"/>
    <mergeCell ref="E4:E5"/>
    <mergeCell ref="F4:F5"/>
    <mergeCell ref="D3:X3"/>
    <mergeCell ref="V4:X4"/>
    <mergeCell ref="T4:U4"/>
  </mergeCells>
  <printOptions/>
  <pageMargins left="0.71" right="0.46" top="0.82" bottom="0.39" header="0.5" footer="0.32"/>
  <pageSetup orientation="landscape" paperSize="9" scale="90" r:id="rId2"/>
  <ignoredErrors>
    <ignoredError sqref="P10:X24" formula="1"/>
    <ignoredError sqref="D24"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2006-07-10T15:36:26Z</cp:lastPrinted>
  <dcterms:created xsi:type="dcterms:W3CDTF">2006-03-15T09:07:04Z</dcterms:created>
  <dcterms:modified xsi:type="dcterms:W3CDTF">2006-07-10T15:36:29Z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