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804" activeTab="0"/>
  </bookViews>
  <sheets>
    <sheet name="Jun, 09 - 11 (we24)" sheetId="1" r:id="rId1"/>
    <sheet name="Jun, 09 - 11 (TOP 20)" sheetId="2" r:id="rId2"/>
    <sheet name="Distributor Master" sheetId="3" r:id="rId3"/>
  </sheets>
  <definedNames>
    <definedName name="_xlnm.Print_Area" localSheetId="1">'Jun, 09 - 11 (TOP 20)'!$A$1:$X$27</definedName>
    <definedName name="_xlnm.Print_Area" localSheetId="0">'Jun, 09 - 11 (we24)'!$A$1:$X$65</definedName>
  </definedNames>
  <calcPr fullCalcOnLoad="1"/>
</workbook>
</file>

<file path=xl/sharedStrings.xml><?xml version="1.0" encoding="utf-8"?>
<sst xmlns="http://schemas.openxmlformats.org/spreadsheetml/2006/main" count="308" uniqueCount="130">
  <si>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</si>
  <si>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</si>
  <si>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</si>
  <si>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</si>
  <si>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</si>
  <si>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</si>
  <si>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</si>
  <si>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</si>
  <si>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</si>
  <si>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</si>
  <si>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</si>
  <si>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</si>
  <si>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</si>
  <si>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</si>
  <si>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</si>
  <si>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</si>
  <si>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</si>
  <si>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</si>
  <si>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</si>
  <si>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</si>
  <si>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</si>
  <si>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</si>
  <si>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WEEKEND NO:                                    PERIOD:</t>
  </si>
  <si>
    <t>BAMBI 2</t>
  </si>
  <si>
    <t>WB</t>
  </si>
  <si>
    <t>OZEN</t>
  </si>
  <si>
    <t>WARNER BROS.</t>
  </si>
  <si>
    <t>UIP</t>
  </si>
  <si>
    <t>CHANTIER</t>
  </si>
  <si>
    <t>G.B.O.</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</si>
  <si>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</si>
  <si>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</si>
  <si>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</si>
  <si>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</si>
  <si>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</si>
  <si>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</si>
  <si>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</si>
  <si>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</si>
  <si>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</si>
  <si>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</si>
  <si>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</si>
  <si>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</si>
  <si>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BASIC INSTINCT 2</t>
  </si>
  <si>
    <t>UNP</t>
  </si>
  <si>
    <t>C2 PICTURES</t>
  </si>
  <si>
    <t>GEN</t>
  </si>
  <si>
    <t>TIGLON</t>
  </si>
  <si>
    <t>FOX</t>
  </si>
  <si>
    <t>BUENA VISTA</t>
  </si>
  <si>
    <t>ALTIOKLAR</t>
  </si>
  <si>
    <t>FILMPOP</t>
  </si>
  <si>
    <t>COLUMBIA</t>
  </si>
  <si>
    <t>UNIVERSAL</t>
  </si>
  <si>
    <t>PRA</t>
  </si>
  <si>
    <t>PARAMOUNT</t>
  </si>
  <si>
    <t>FIDA</t>
  </si>
  <si>
    <t>R FILM</t>
  </si>
  <si>
    <t>Company</t>
  </si>
  <si>
    <t>ASK THE DUST</t>
  </si>
  <si>
    <t>Weekly Movie Magazine Antrakt  Presents - Haftalık Antrakt Sinema Gazetesi Sunar</t>
  </si>
  <si>
    <t>LUCKY NUMBER SLEVIN</t>
  </si>
  <si>
    <t>DESCENT, THE</t>
  </si>
  <si>
    <t>OZEN - UMUT</t>
  </si>
  <si>
    <t>EIGHT BELOW</t>
  </si>
  <si>
    <t>WHEN A STRANGER CALLS</t>
  </si>
  <si>
    <t>SLITHER</t>
  </si>
  <si>
    <t>WEEKEND BOX OFFICE &amp; ADMISSION REPORT</t>
  </si>
  <si>
    <t>TOP ALL</t>
  </si>
  <si>
    <t>INSIDE MAN</t>
  </si>
  <si>
    <t>FINAL DESTINATION 3</t>
  </si>
  <si>
    <t>TWO FOR THE MONEY</t>
  </si>
  <si>
    <t>DATE MOVIE</t>
  </si>
  <si>
    <t>MISSION IMPOSSIBLE 3</t>
  </si>
  <si>
    <t>MATADOR</t>
  </si>
  <si>
    <t>ANNE YA DA LEYLA</t>
  </si>
  <si>
    <t>SINEMA AJANS</t>
  </si>
  <si>
    <t>AVSAR FILM</t>
  </si>
  <si>
    <t>MERCHANT OF VENICE</t>
  </si>
  <si>
    <t>NEW FILMS</t>
  </si>
  <si>
    <t>WORLD'S FASTEST INDIAN</t>
  </si>
  <si>
    <t>TOP 20</t>
  </si>
  <si>
    <t>TÜRKİYE'S WEEKEND MARKET DATAS</t>
  </si>
  <si>
    <t>DA VINCI CODE</t>
  </si>
  <si>
    <t>KISIK ATESTE 15 DAKIKA</t>
  </si>
  <si>
    <t>MEDYAPIM</t>
  </si>
  <si>
    <t>DERAILED</t>
  </si>
  <si>
    <t>SHE'S THE MAN</t>
  </si>
  <si>
    <t>DABBE</t>
  </si>
  <si>
    <t>J PLAN</t>
  </si>
  <si>
    <t>HOODWINKED</t>
  </si>
  <si>
    <t>MEDYAVIZYON</t>
  </si>
  <si>
    <t>WEINSTEIN CO.</t>
  </si>
  <si>
    <t>ROAD TO GUANTANAMO, THE</t>
  </si>
  <si>
    <t>35 MILIM</t>
  </si>
  <si>
    <t>PI FILM</t>
  </si>
  <si>
    <t>ORGANIZE ISLER</t>
  </si>
  <si>
    <t>KENDA</t>
  </si>
  <si>
    <t>BKM</t>
  </si>
  <si>
    <t>KORKUYORUM ANNE</t>
  </si>
  <si>
    <t>ATLANTIK</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</si>
  <si>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</si>
  <si>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X MEN 3: THE LAST STAND</t>
  </si>
  <si>
    <t>SHAGGY DOG</t>
  </si>
  <si>
    <t>CONSTANT GARDENER</t>
  </si>
  <si>
    <t>ICE AGE 2: THE MELTDOWN</t>
  </si>
  <si>
    <t>HILL HAVE EYES, THE</t>
  </si>
  <si>
    <t>PEINDRE OU FAIRE L'AMOUR</t>
  </si>
  <si>
    <t>SUGAR WORKZ</t>
  </si>
  <si>
    <t>NEW WORLD, THE</t>
  </si>
  <si>
    <t>BABAM VE OGLUM</t>
  </si>
  <si>
    <t>RING FINGER, THE</t>
  </si>
  <si>
    <t>ERMAN FILM</t>
  </si>
  <si>
    <t xml:space="preserve">WILD, THE   </t>
  </si>
  <si>
    <t>WEEKEND: 24             09 - 11 JUN' 2006</t>
  </si>
  <si>
    <t xml:space="preserve">OMEN, THE </t>
  </si>
  <si>
    <t>FAILURE TO LAUNCH</t>
  </si>
  <si>
    <t>FIREWALL</t>
  </si>
  <si>
    <t>BANDIDAS</t>
  </si>
  <si>
    <t>TRANSAMERICA</t>
  </si>
  <si>
    <t>BARBAR FILM</t>
  </si>
  <si>
    <t>BELLADONA</t>
  </si>
  <si>
    <t>JE NE SUIS PAS LA POUR ETRE AIME</t>
  </si>
  <si>
    <t>REZO</t>
  </si>
  <si>
    <t>PRIDE &amp; PRIDJUDICE</t>
  </si>
  <si>
    <t>BEYZA'NIN KADINLARI</t>
  </si>
  <si>
    <t>SAW 2</t>
  </si>
  <si>
    <t>V FOR VENDETTA</t>
  </si>
  <si>
    <t>CASANOVA</t>
  </si>
  <si>
    <t>CHICKEN LITTLE</t>
  </si>
  <si>
    <t>WEEKEND: 24      09 - 11 JUN' 2006</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</si>
</sst>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 numFmtId="180" formatCode="#,##0\ \ "/>
  </numFmts>
  <fonts count="40">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b/>
      <sz val="30"/>
      <color indexed="10"/>
      <name val="Arial"/>
      <family val="2"/>
    </font>
    <font>
      <b/>
      <sz val="10"/>
      <color indexed="9"/>
      <name val="Trebuchet MS"/>
      <family val="2"/>
    </font>
    <font>
      <sz val="15"/>
      <name val="Batang"/>
      <family val="1"/>
    </font>
    <font>
      <sz val="15"/>
      <name val="Arial"/>
      <family val="2"/>
    </font>
    <font>
      <b/>
      <sz val="15"/>
      <name val="Batang"/>
      <family val="1"/>
    </font>
    <font>
      <b/>
      <sz val="15"/>
      <name val="Arial"/>
      <family val="0"/>
    </font>
    <font>
      <b/>
      <sz val="15"/>
      <color indexed="10"/>
      <name val="Arial"/>
      <family val="2"/>
    </font>
  </fonts>
  <fills count="8">
    <fill>
      <patternFill/>
    </fill>
    <fill>
      <patternFill patternType="gray125"/>
    </fill>
    <fill>
      <patternFill patternType="solid">
        <fgColor indexed="56"/>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s>
  <borders count="50">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medium"/>
      <bottom style="thin"/>
    </border>
    <border>
      <left style="hair"/>
      <right style="hair"/>
      <top style="hair"/>
      <bottom style="hair"/>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hair"/>
    </border>
    <border>
      <left style="medium"/>
      <right>
        <color indexed="63"/>
      </right>
      <top style="hair"/>
      <bottom style="hair"/>
    </border>
    <border>
      <left style="hair"/>
      <right style="medium"/>
      <top>
        <color indexed="63"/>
      </top>
      <bottom>
        <color indexed="63"/>
      </bottom>
    </border>
    <border>
      <left style="medium"/>
      <right>
        <color indexed="63"/>
      </right>
      <top style="hair"/>
      <bottom style="medium"/>
    </border>
    <border>
      <left style="medium"/>
      <right>
        <color indexed="63"/>
      </right>
      <top style="medium"/>
      <bottom style="hair"/>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color indexed="63"/>
      </left>
      <right style="hair"/>
      <top style="medium"/>
      <bottom style="medium"/>
    </border>
    <border>
      <left style="medium"/>
      <right>
        <color indexed="63"/>
      </right>
      <top style="hair"/>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10" fillId="0" borderId="2"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Fill="1" applyBorder="1" applyAlignment="1" applyProtection="1">
      <alignment horizontal="center" vertical="center" wrapText="1"/>
      <protection/>
    </xf>
    <xf numFmtId="175" fontId="12" fillId="0" borderId="0" xfId="0" applyNumberFormat="1" applyFont="1" applyAlignment="1" applyProtection="1">
      <alignment vertical="center"/>
      <protection locked="0"/>
    </xf>
    <xf numFmtId="0" fontId="22" fillId="0" borderId="0" xfId="0" applyFont="1" applyFill="1" applyAlignment="1" applyProtection="1">
      <alignment vertical="center"/>
      <protection locked="0"/>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2" fillId="0" borderId="0" xfId="0" applyFont="1" applyAlignment="1" applyProtection="1">
      <alignment horizontal="right" vertical="center"/>
      <protection locked="0"/>
    </xf>
    <xf numFmtId="0" fontId="25" fillId="0" borderId="4" xfId="0" applyFont="1" applyBorder="1" applyAlignment="1" applyProtection="1">
      <alignment horizontal="center" vertical="center"/>
      <protection/>
    </xf>
    <xf numFmtId="175" fontId="10" fillId="0" borderId="2" xfId="0" applyNumberFormat="1" applyFont="1" applyBorder="1" applyAlignment="1" applyProtection="1">
      <alignment horizontal="center" vertical="center"/>
      <protection/>
    </xf>
    <xf numFmtId="0" fontId="26" fillId="0" borderId="4" xfId="0" applyFont="1" applyBorder="1" applyAlignment="1" applyProtection="1">
      <alignment horizontal="right" vertical="center"/>
      <protection/>
    </xf>
    <xf numFmtId="0" fontId="15" fillId="2" borderId="5" xfId="0" applyFont="1" applyFill="1" applyBorder="1" applyAlignment="1" applyProtection="1">
      <alignment horizontal="center" vertical="center"/>
      <protection/>
    </xf>
    <xf numFmtId="3" fontId="15" fillId="2" borderId="5" xfId="0" applyNumberFormat="1" applyFont="1" applyFill="1" applyBorder="1" applyAlignment="1" applyProtection="1">
      <alignment horizontal="center" vertical="center"/>
      <protection/>
    </xf>
    <xf numFmtId="175" fontId="15" fillId="2" borderId="5" xfId="0" applyNumberFormat="1" applyFont="1" applyFill="1" applyBorder="1" applyAlignment="1" applyProtection="1">
      <alignment vertical="center"/>
      <protection/>
    </xf>
    <xf numFmtId="172" fontId="15" fillId="2" borderId="5" xfId="0" applyNumberFormat="1" applyFont="1" applyFill="1" applyBorder="1" applyAlignment="1" applyProtection="1">
      <alignment vertical="center"/>
      <protection/>
    </xf>
    <xf numFmtId="172" fontId="15" fillId="2" borderId="5" xfId="0" applyNumberFormat="1" applyFont="1" applyFill="1" applyBorder="1" applyAlignment="1" applyProtection="1">
      <alignment horizontal="right" vertical="center"/>
      <protection/>
    </xf>
    <xf numFmtId="169" fontId="15" fillId="2" borderId="5" xfId="0" applyNumberFormat="1" applyFont="1" applyFill="1" applyBorder="1" applyAlignment="1" applyProtection="1">
      <alignment vertical="center"/>
      <protection/>
    </xf>
    <xf numFmtId="176" fontId="15" fillId="2" borderId="5" xfId="21" applyNumberFormat="1" applyFont="1" applyFill="1" applyBorder="1" applyAlignment="1" applyProtection="1">
      <alignment vertical="center"/>
      <protection/>
    </xf>
    <xf numFmtId="1" fontId="15" fillId="2" borderId="5" xfId="0" applyNumberFormat="1" applyFont="1" applyFill="1" applyBorder="1" applyAlignment="1" applyProtection="1">
      <alignment horizontal="center" vertical="center"/>
      <protection/>
    </xf>
    <xf numFmtId="170" fontId="15" fillId="2" borderId="6"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175" fontId="15" fillId="2" borderId="5" xfId="0" applyNumberFormat="1" applyFont="1" applyFill="1" applyBorder="1" applyAlignment="1" applyProtection="1">
      <alignment horizontal="right" vertical="center"/>
      <protection/>
    </xf>
    <xf numFmtId="0" fontId="10" fillId="0" borderId="4" xfId="0" applyFont="1" applyFill="1" applyBorder="1" applyAlignment="1" applyProtection="1">
      <alignment horizontal="right" vertical="center"/>
      <protection/>
    </xf>
    <xf numFmtId="0" fontId="7" fillId="0" borderId="7" xfId="0" applyFont="1" applyBorder="1" applyAlignment="1" applyProtection="1">
      <alignment horizontal="center" vertical="center"/>
      <protection/>
    </xf>
    <xf numFmtId="0" fontId="14" fillId="0" borderId="7" xfId="0" applyFont="1" applyBorder="1" applyAlignment="1" applyProtection="1">
      <alignment vertical="center"/>
      <protection/>
    </xf>
    <xf numFmtId="174" fontId="14" fillId="0" borderId="7" xfId="0" applyNumberFormat="1" applyFont="1" applyBorder="1" applyAlignment="1" applyProtection="1">
      <alignment horizontal="center" vertical="center"/>
      <protection/>
    </xf>
    <xf numFmtId="0" fontId="14" fillId="0" borderId="7" xfId="0" applyFont="1" applyBorder="1" applyAlignment="1" applyProtection="1">
      <alignment horizontal="left" vertical="center"/>
      <protection/>
    </xf>
    <xf numFmtId="0" fontId="14" fillId="0" borderId="7" xfId="0" applyFont="1" applyBorder="1" applyAlignment="1" applyProtection="1">
      <alignment horizontal="center" vertical="center"/>
      <protection/>
    </xf>
    <xf numFmtId="175" fontId="14" fillId="0" borderId="7" xfId="15" applyNumberFormat="1" applyFont="1" applyBorder="1" applyAlignment="1" applyProtection="1">
      <alignment vertical="center"/>
      <protection/>
    </xf>
    <xf numFmtId="172" fontId="14" fillId="0" borderId="7" xfId="15" applyNumberFormat="1" applyFont="1" applyBorder="1" applyAlignment="1" applyProtection="1">
      <alignment vertical="center"/>
      <protection/>
    </xf>
    <xf numFmtId="175" fontId="21" fillId="0" borderId="7" xfId="15" applyNumberFormat="1" applyFont="1" applyFill="1" applyBorder="1" applyAlignment="1" applyProtection="1">
      <alignment vertical="center"/>
      <protection/>
    </xf>
    <xf numFmtId="172" fontId="14" fillId="0" borderId="7" xfId="15" applyNumberFormat="1" applyFont="1" applyFill="1" applyBorder="1" applyAlignment="1" applyProtection="1">
      <alignment vertical="center"/>
      <protection/>
    </xf>
    <xf numFmtId="172" fontId="14" fillId="0" borderId="7" xfId="15" applyNumberFormat="1" applyFont="1" applyBorder="1" applyAlignment="1" applyProtection="1">
      <alignment horizontal="right" vertical="center"/>
      <protection/>
    </xf>
    <xf numFmtId="169" fontId="14" fillId="0" borderId="7" xfId="15" applyNumberFormat="1" applyFont="1" applyBorder="1" applyAlignment="1" applyProtection="1">
      <alignment vertical="center"/>
      <protection/>
    </xf>
    <xf numFmtId="170" fontId="14" fillId="0" borderId="7"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9" fillId="0" borderId="8" xfId="0" applyFont="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0" fillId="0" borderId="10" xfId="0" applyBorder="1" applyAlignment="1">
      <alignment vertical="center" wrapText="1"/>
    </xf>
    <xf numFmtId="0" fontId="0" fillId="0" borderId="0" xfId="0" applyBorder="1" applyAlignment="1">
      <alignment vertical="center" wrapText="1"/>
    </xf>
    <xf numFmtId="0" fontId="33" fillId="0" borderId="11" xfId="0" applyFont="1" applyBorder="1" applyAlignment="1">
      <alignment horizontal="center" vertical="center" wrapText="1"/>
    </xf>
    <xf numFmtId="0" fontId="10" fillId="0" borderId="12" xfId="0" applyFont="1" applyBorder="1" applyAlignment="1" applyProtection="1">
      <alignment vertical="center"/>
      <protection/>
    </xf>
    <xf numFmtId="0" fontId="10" fillId="0" borderId="13" xfId="0" applyFont="1" applyFill="1" applyBorder="1" applyAlignment="1" applyProtection="1">
      <alignment vertical="center"/>
      <protection/>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5" xfId="0" applyFont="1" applyFill="1" applyBorder="1" applyAlignment="1" applyProtection="1">
      <alignment horizontal="center" vertical="center"/>
      <protection/>
    </xf>
    <xf numFmtId="0" fontId="19" fillId="0" borderId="0" xfId="0" applyFont="1" applyAlignment="1" applyProtection="1">
      <alignment horizontal="center" vertical="center"/>
      <protection/>
    </xf>
    <xf numFmtId="0" fontId="11" fillId="3" borderId="16" xfId="0" applyFont="1" applyFill="1" applyBorder="1" applyAlignment="1">
      <alignment/>
    </xf>
    <xf numFmtId="0" fontId="11" fillId="3" borderId="16" xfId="0" applyFont="1" applyFill="1" applyBorder="1" applyAlignment="1">
      <alignment horizontal="center" vertical="center" wrapText="1"/>
    </xf>
    <xf numFmtId="165" fontId="11" fillId="3" borderId="16" xfId="15" applyNumberFormat="1" applyFont="1" applyFill="1" applyBorder="1" applyAlignment="1">
      <alignment horizontal="center"/>
    </xf>
    <xf numFmtId="165" fontId="11" fillId="3" borderId="16" xfId="15" applyNumberFormat="1" applyFont="1" applyFill="1" applyBorder="1" applyAlignment="1">
      <alignment horizontal="center" vertical="center" wrapText="1"/>
    </xf>
    <xf numFmtId="0" fontId="20" fillId="3" borderId="16" xfId="0" applyFont="1" applyFill="1" applyBorder="1" applyAlignment="1">
      <alignment horizontal="center"/>
    </xf>
    <xf numFmtId="0" fontId="20" fillId="3" borderId="16" xfId="0" applyFont="1" applyFill="1" applyBorder="1" applyAlignment="1">
      <alignment/>
    </xf>
    <xf numFmtId="167" fontId="20" fillId="3" borderId="16" xfId="0" applyNumberFormat="1" applyFont="1" applyFill="1" applyBorder="1" applyAlignment="1">
      <alignment horizontal="center"/>
    </xf>
    <xf numFmtId="165" fontId="20" fillId="3" borderId="16" xfId="15" applyNumberFormat="1" applyFont="1" applyFill="1" applyBorder="1" applyAlignment="1">
      <alignment horizontal="center"/>
    </xf>
    <xf numFmtId="0" fontId="20" fillId="3" borderId="16" xfId="15" applyFont="1" applyFill="1" applyBorder="1" applyAlignment="1">
      <alignment horizontal="center"/>
    </xf>
    <xf numFmtId="0" fontId="20" fillId="3" borderId="16" xfId="21" applyFont="1" applyFill="1" applyBorder="1" applyAlignment="1">
      <alignment horizontal="center"/>
    </xf>
    <xf numFmtId="0" fontId="11" fillId="3" borderId="16" xfId="0" applyFont="1" applyFill="1" applyBorder="1" applyAlignment="1">
      <alignment horizontal="center"/>
    </xf>
    <xf numFmtId="167" fontId="11" fillId="3" borderId="16" xfId="0" applyNumberFormat="1" applyFont="1" applyFill="1" applyBorder="1" applyAlignment="1">
      <alignment horizontal="center"/>
    </xf>
    <xf numFmtId="43" fontId="11" fillId="3" borderId="16" xfId="15" applyFont="1" applyFill="1" applyBorder="1" applyAlignment="1">
      <alignment horizontal="center"/>
    </xf>
    <xf numFmtId="9" fontId="11" fillId="3" borderId="16" xfId="21" applyFont="1" applyFill="1" applyBorder="1" applyAlignment="1">
      <alignment horizontal="center"/>
    </xf>
    <xf numFmtId="43" fontId="20" fillId="3" borderId="16" xfId="15" applyFont="1" applyFill="1" applyBorder="1" applyAlignment="1">
      <alignment horizontal="center"/>
    </xf>
    <xf numFmtId="9" fontId="20" fillId="3" borderId="16" xfId="21" applyFont="1" applyFill="1" applyBorder="1" applyAlignment="1">
      <alignment horizontal="center"/>
    </xf>
    <xf numFmtId="167" fontId="11" fillId="3" borderId="16" xfId="0" applyNumberFormat="1" applyFont="1" applyFill="1" applyBorder="1" applyAlignment="1">
      <alignment/>
    </xf>
    <xf numFmtId="165" fontId="11" fillId="3" borderId="16" xfId="15" applyNumberFormat="1" applyFont="1" applyFill="1" applyBorder="1" applyAlignment="1">
      <alignment/>
    </xf>
    <xf numFmtId="0" fontId="10" fillId="0" borderId="17" xfId="0" applyFont="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wrapText="1"/>
      <protection/>
    </xf>
    <xf numFmtId="0" fontId="10" fillId="0" borderId="18" xfId="0" applyFont="1" applyBorder="1" applyAlignment="1" applyProtection="1">
      <alignment horizontal="center" vertical="center"/>
      <protection/>
    </xf>
    <xf numFmtId="175" fontId="10" fillId="0" borderId="18" xfId="0" applyNumberFormat="1"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36" fillId="0" borderId="0" xfId="0" applyFont="1" applyAlignment="1" applyProtection="1">
      <alignment vertical="center"/>
      <protection locked="0"/>
    </xf>
    <xf numFmtId="0" fontId="36" fillId="0" borderId="10" xfId="0" applyFont="1" applyBorder="1" applyAlignment="1">
      <alignment vertical="center" wrapText="1"/>
    </xf>
    <xf numFmtId="0" fontId="36" fillId="0" borderId="0" xfId="0" applyFont="1" applyBorder="1" applyAlignment="1">
      <alignment vertical="center" wrapText="1"/>
    </xf>
    <xf numFmtId="0" fontId="39" fillId="0" borderId="11" xfId="0" applyFont="1" applyBorder="1" applyAlignment="1">
      <alignment horizontal="center" vertical="center" wrapText="1"/>
    </xf>
    <xf numFmtId="0" fontId="19" fillId="0" borderId="20" xfId="0" applyFont="1" applyBorder="1" applyAlignment="1" applyProtection="1">
      <alignment horizontal="center" vertical="center"/>
      <protection/>
    </xf>
    <xf numFmtId="0" fontId="25" fillId="0" borderId="21" xfId="0" applyFont="1" applyBorder="1" applyAlignment="1" applyProtection="1">
      <alignment horizontal="center" vertical="center"/>
      <protection/>
    </xf>
    <xf numFmtId="0" fontId="10" fillId="0" borderId="21" xfId="0" applyFont="1" applyFill="1" applyBorder="1" applyAlignment="1" applyProtection="1">
      <alignment horizontal="right" vertical="center"/>
      <protection/>
    </xf>
    <xf numFmtId="0" fontId="19" fillId="0" borderId="13" xfId="0" applyFont="1" applyBorder="1" applyAlignment="1" applyProtection="1">
      <alignment horizontal="right" vertical="center"/>
      <protection/>
    </xf>
    <xf numFmtId="170" fontId="14" fillId="0" borderId="22" xfId="15" applyNumberFormat="1" applyFont="1" applyBorder="1" applyAlignment="1" applyProtection="1">
      <alignment vertical="center"/>
      <protection/>
    </xf>
    <xf numFmtId="0" fontId="26" fillId="0" borderId="23" xfId="0" applyFont="1" applyBorder="1" applyAlignment="1" applyProtection="1">
      <alignment horizontal="right" vertical="center"/>
      <protection/>
    </xf>
    <xf numFmtId="0" fontId="10" fillId="0" borderId="24" xfId="0" applyFont="1" applyBorder="1" applyAlignment="1" applyProtection="1">
      <alignment vertical="center"/>
      <protection/>
    </xf>
    <xf numFmtId="0" fontId="10" fillId="0" borderId="21" xfId="0" applyFont="1" applyFill="1" applyBorder="1" applyAlignment="1" applyProtection="1">
      <alignment vertical="center"/>
      <protection/>
    </xf>
    <xf numFmtId="0" fontId="7" fillId="0" borderId="21"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10" fillId="0"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locked="0"/>
    </xf>
    <xf numFmtId="174" fontId="11" fillId="0" borderId="0" xfId="0" applyNumberFormat="1" applyFont="1" applyFill="1" applyBorder="1" applyAlignment="1" applyProtection="1">
      <alignment horizontal="center" vertical="center"/>
      <protection locked="0"/>
    </xf>
    <xf numFmtId="174" fontId="11"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175" fontId="11" fillId="0" borderId="0" xfId="15" applyNumberFormat="1" applyFont="1" applyFill="1" applyBorder="1" applyAlignment="1" applyProtection="1">
      <alignment horizontal="right" vertical="center"/>
      <protection locked="0"/>
    </xf>
    <xf numFmtId="180" fontId="11" fillId="0" borderId="0" xfId="15" applyNumberFormat="1" applyFont="1" applyFill="1" applyBorder="1" applyAlignment="1" applyProtection="1">
      <alignment horizontal="right" vertical="center"/>
      <protection locked="0"/>
    </xf>
    <xf numFmtId="175" fontId="11" fillId="0" borderId="0" xfId="15" applyNumberFormat="1" applyFont="1" applyFill="1" applyBorder="1" applyAlignment="1" applyProtection="1">
      <alignment horizontal="right" vertical="center"/>
      <protection/>
    </xf>
    <xf numFmtId="0" fontId="35" fillId="4" borderId="15" xfId="0" applyFont="1" applyFill="1" applyBorder="1" applyAlignment="1" applyProtection="1">
      <alignment horizontal="center" vertical="center" wrapText="1"/>
      <protection locked="0"/>
    </xf>
    <xf numFmtId="0" fontId="35" fillId="4" borderId="27" xfId="0" applyFont="1" applyFill="1" applyBorder="1" applyAlignment="1">
      <alignment horizontal="center" vertical="center" wrapText="1"/>
    </xf>
    <xf numFmtId="0" fontId="35" fillId="4" borderId="28" xfId="0" applyFont="1" applyFill="1" applyBorder="1" applyAlignment="1">
      <alignment horizontal="center" vertical="center" wrapText="1"/>
    </xf>
    <xf numFmtId="0" fontId="37" fillId="4" borderId="29" xfId="0" applyFont="1" applyFill="1" applyBorder="1" applyAlignment="1" applyProtection="1">
      <alignment horizontal="center" vertical="center" wrapText="1"/>
      <protection locked="0"/>
    </xf>
    <xf numFmtId="180" fontId="11" fillId="0" borderId="0" xfId="15" applyNumberFormat="1" applyFont="1" applyFill="1" applyBorder="1" applyAlignment="1" applyProtection="1">
      <alignment horizontal="right" vertical="center"/>
      <protection/>
    </xf>
    <xf numFmtId="180" fontId="11" fillId="0" borderId="0" xfId="21" applyNumberFormat="1" applyFont="1" applyFill="1" applyBorder="1" applyAlignment="1" applyProtection="1">
      <alignment horizontal="right" vertical="center"/>
      <protection/>
    </xf>
    <xf numFmtId="177" fontId="11" fillId="0" borderId="0" xfId="21" applyNumberFormat="1" applyFont="1" applyFill="1" applyBorder="1" applyAlignment="1" applyProtection="1">
      <alignment horizontal="right" vertical="center"/>
      <protection/>
    </xf>
    <xf numFmtId="176" fontId="11" fillId="0" borderId="0" xfId="21" applyNumberFormat="1" applyFont="1" applyFill="1" applyBorder="1" applyAlignment="1" applyProtection="1">
      <alignment horizontal="right" vertical="center"/>
      <protection/>
    </xf>
    <xf numFmtId="0" fontId="11" fillId="0" borderId="0" xfId="0" applyFont="1" applyFill="1" applyBorder="1" applyAlignment="1">
      <alignment horizontal="left"/>
    </xf>
    <xf numFmtId="174" fontId="11" fillId="0" borderId="0" xfId="0" applyNumberFormat="1" applyFont="1" applyFill="1" applyBorder="1" applyAlignment="1">
      <alignment horizontal="center"/>
    </xf>
    <xf numFmtId="0" fontId="11" fillId="0" borderId="0" xfId="0" applyFont="1" applyFill="1" applyBorder="1" applyAlignment="1">
      <alignment horizontal="center"/>
    </xf>
    <xf numFmtId="175" fontId="11" fillId="0" borderId="0" xfId="15" applyNumberFormat="1" applyFont="1" applyFill="1" applyBorder="1" applyAlignment="1">
      <alignment horizontal="right"/>
    </xf>
    <xf numFmtId="180" fontId="11" fillId="0" borderId="0" xfId="15" applyNumberFormat="1" applyFont="1" applyFill="1" applyBorder="1" applyAlignment="1">
      <alignment horizontal="right"/>
    </xf>
    <xf numFmtId="177" fontId="11" fillId="0" borderId="0" xfId="15" applyNumberFormat="1" applyFont="1" applyFill="1" applyBorder="1" applyAlignment="1">
      <alignment horizontal="right"/>
    </xf>
    <xf numFmtId="175" fontId="11" fillId="0" borderId="0" xfId="0" applyNumberFormat="1" applyFont="1" applyFill="1" applyBorder="1" applyAlignment="1">
      <alignment horizontal="right"/>
    </xf>
    <xf numFmtId="180" fontId="11" fillId="0" borderId="0" xfId="0" applyNumberFormat="1" applyFont="1" applyFill="1" applyBorder="1" applyAlignment="1">
      <alignment horizontal="right"/>
    </xf>
    <xf numFmtId="175"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pplyProtection="1">
      <alignment horizontal="right" vertical="center"/>
      <protection locked="0"/>
    </xf>
    <xf numFmtId="177"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lignment horizontal="right" vertical="center"/>
    </xf>
    <xf numFmtId="174" fontId="11" fillId="0" borderId="30" xfId="0" applyNumberFormat="1" applyFont="1" applyFill="1" applyBorder="1" applyAlignment="1" applyProtection="1">
      <alignment horizontal="center" vertical="center"/>
      <protection locked="0"/>
    </xf>
    <xf numFmtId="174" fontId="11" fillId="0" borderId="30" xfId="0" applyNumberFormat="1"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30" xfId="0" applyFont="1" applyFill="1" applyBorder="1" applyAlignment="1" applyProtection="1">
      <alignment horizontal="center" vertical="center"/>
      <protection locked="0"/>
    </xf>
    <xf numFmtId="175" fontId="11" fillId="0" borderId="30" xfId="15" applyNumberFormat="1" applyFont="1" applyFill="1" applyBorder="1" applyAlignment="1" applyProtection="1">
      <alignment horizontal="right" vertical="center"/>
      <protection locked="0"/>
    </xf>
    <xf numFmtId="180" fontId="11" fillId="0" borderId="30" xfId="15" applyNumberFormat="1" applyFont="1" applyFill="1" applyBorder="1" applyAlignment="1" applyProtection="1">
      <alignment horizontal="right" vertical="center"/>
      <protection locked="0"/>
    </xf>
    <xf numFmtId="180" fontId="11" fillId="0" borderId="30" xfId="15" applyNumberFormat="1" applyFont="1" applyFill="1" applyBorder="1" applyAlignment="1" applyProtection="1">
      <alignment horizontal="right" vertical="center"/>
      <protection/>
    </xf>
    <xf numFmtId="180" fontId="11" fillId="0" borderId="30" xfId="21" applyNumberFormat="1" applyFont="1" applyFill="1" applyBorder="1" applyAlignment="1" applyProtection="1">
      <alignment horizontal="right" vertical="center"/>
      <protection/>
    </xf>
    <xf numFmtId="177" fontId="11" fillId="0" borderId="30" xfId="21" applyNumberFormat="1" applyFont="1" applyFill="1" applyBorder="1" applyAlignment="1" applyProtection="1">
      <alignment horizontal="right" vertical="center"/>
      <protection/>
    </xf>
    <xf numFmtId="176" fontId="11" fillId="0" borderId="30" xfId="21" applyNumberFormat="1" applyFont="1" applyFill="1" applyBorder="1" applyAlignment="1" applyProtection="1">
      <alignment horizontal="right" vertical="center"/>
      <protection/>
    </xf>
    <xf numFmtId="177" fontId="11" fillId="0" borderId="31" xfId="21" applyNumberFormat="1" applyFont="1" applyFill="1" applyBorder="1" applyAlignment="1" applyProtection="1">
      <alignment horizontal="right" vertical="center"/>
      <protection/>
    </xf>
    <xf numFmtId="177" fontId="11" fillId="0" borderId="32" xfId="0" applyNumberFormat="1" applyFont="1" applyFill="1" applyBorder="1" applyAlignment="1">
      <alignment horizontal="right" vertical="center"/>
    </xf>
    <xf numFmtId="177" fontId="11" fillId="0" borderId="32" xfId="15" applyNumberFormat="1" applyFont="1" applyFill="1" applyBorder="1" applyAlignment="1">
      <alignment horizontal="right"/>
    </xf>
    <xf numFmtId="177" fontId="11" fillId="0" borderId="32" xfId="21" applyNumberFormat="1" applyFont="1" applyFill="1" applyBorder="1" applyAlignment="1" applyProtection="1">
      <alignment horizontal="right" vertical="center"/>
      <protection/>
    </xf>
    <xf numFmtId="177" fontId="11" fillId="0" borderId="32" xfId="0" applyNumberFormat="1" applyFont="1" applyFill="1" applyBorder="1" applyAlignment="1" applyProtection="1">
      <alignment horizontal="right" vertical="center"/>
      <protection locked="0"/>
    </xf>
    <xf numFmtId="174" fontId="11" fillId="0" borderId="33" xfId="0" applyNumberFormat="1" applyFont="1" applyFill="1" applyBorder="1" applyAlignment="1" applyProtection="1">
      <alignment horizontal="center" vertical="center"/>
      <protection locked="0"/>
    </xf>
    <xf numFmtId="0" fontId="11" fillId="0" borderId="33" xfId="0" applyFont="1" applyFill="1" applyBorder="1" applyAlignment="1" applyProtection="1">
      <alignment horizontal="left" vertical="center"/>
      <protection locked="0"/>
    </xf>
    <xf numFmtId="0" fontId="11" fillId="0" borderId="33" xfId="0" applyFont="1" applyFill="1" applyBorder="1" applyAlignment="1" applyProtection="1">
      <alignment horizontal="center" vertical="center"/>
      <protection locked="0"/>
    </xf>
    <xf numFmtId="176" fontId="11" fillId="0" borderId="33" xfId="21" applyNumberFormat="1" applyFont="1" applyFill="1" applyBorder="1" applyAlignment="1" applyProtection="1">
      <alignment horizontal="right" vertical="center"/>
      <protection/>
    </xf>
    <xf numFmtId="0" fontId="19" fillId="0" borderId="4" xfId="0" applyFont="1" applyBorder="1" applyAlignment="1" applyProtection="1">
      <alignment horizontal="right" vertical="center"/>
      <protection/>
    </xf>
    <xf numFmtId="0" fontId="14" fillId="0" borderId="34" xfId="0" applyFont="1" applyBorder="1" applyAlignment="1" applyProtection="1">
      <alignment horizontal="center" vertical="center"/>
      <protection/>
    </xf>
    <xf numFmtId="175" fontId="14" fillId="0" borderId="34" xfId="15" applyNumberFormat="1" applyFont="1" applyBorder="1" applyAlignment="1" applyProtection="1">
      <alignment vertical="center"/>
      <protection/>
    </xf>
    <xf numFmtId="172" fontId="14" fillId="0" borderId="34" xfId="15" applyNumberFormat="1" applyFont="1" applyBorder="1" applyAlignment="1" applyProtection="1">
      <alignment vertical="center"/>
      <protection/>
    </xf>
    <xf numFmtId="175" fontId="21" fillId="0" borderId="34" xfId="15" applyNumberFormat="1" applyFont="1" applyFill="1" applyBorder="1" applyAlignment="1" applyProtection="1">
      <alignment vertical="center"/>
      <protection/>
    </xf>
    <xf numFmtId="172" fontId="14" fillId="0" borderId="34" xfId="15" applyNumberFormat="1" applyFont="1" applyFill="1" applyBorder="1" applyAlignment="1" applyProtection="1">
      <alignment vertical="center"/>
      <protection/>
    </xf>
    <xf numFmtId="172" fontId="14" fillId="0" borderId="34" xfId="15" applyNumberFormat="1" applyFont="1" applyBorder="1" applyAlignment="1" applyProtection="1">
      <alignment horizontal="right" vertical="center"/>
      <protection/>
    </xf>
    <xf numFmtId="169" fontId="14" fillId="0" borderId="34" xfId="15" applyNumberFormat="1" applyFont="1" applyBorder="1" applyAlignment="1" applyProtection="1">
      <alignment vertical="center"/>
      <protection/>
    </xf>
    <xf numFmtId="170" fontId="14" fillId="0" borderId="34" xfId="15" applyNumberFormat="1" applyFont="1" applyBorder="1" applyAlignment="1" applyProtection="1">
      <alignment vertical="center"/>
      <protection/>
    </xf>
    <xf numFmtId="170" fontId="14" fillId="0" borderId="35" xfId="15" applyNumberFormat="1" applyFont="1" applyBorder="1" applyAlignment="1" applyProtection="1">
      <alignment vertical="center"/>
      <protection/>
    </xf>
    <xf numFmtId="0" fontId="14" fillId="0" borderId="36" xfId="0" applyFont="1" applyBorder="1" applyAlignment="1" applyProtection="1">
      <alignment horizontal="center" vertical="center"/>
      <protection/>
    </xf>
    <xf numFmtId="3" fontId="15" fillId="2" borderId="37" xfId="0" applyNumberFormat="1" applyFont="1" applyFill="1" applyBorder="1" applyAlignment="1" applyProtection="1">
      <alignment horizontal="center" vertical="center"/>
      <protection/>
    </xf>
    <xf numFmtId="0" fontId="7" fillId="0" borderId="38"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39" xfId="0" applyFont="1" applyBorder="1" applyAlignment="1" applyProtection="1">
      <alignment horizontal="center" vertical="center"/>
      <protection/>
    </xf>
    <xf numFmtId="0" fontId="14" fillId="0" borderId="33" xfId="0" applyFont="1" applyBorder="1" applyAlignment="1" applyProtection="1">
      <alignment vertical="center"/>
      <protection/>
    </xf>
    <xf numFmtId="174" fontId="14" fillId="0" borderId="33" xfId="0" applyNumberFormat="1" applyFont="1" applyBorder="1" applyAlignment="1" applyProtection="1">
      <alignment horizontal="center" vertical="center"/>
      <protection/>
    </xf>
    <xf numFmtId="0" fontId="14" fillId="0" borderId="33" xfId="0" applyFont="1" applyBorder="1" applyAlignment="1" applyProtection="1">
      <alignment horizontal="left" vertical="center"/>
      <protection/>
    </xf>
    <xf numFmtId="175" fontId="11" fillId="0" borderId="0" xfId="15" applyNumberFormat="1" applyFont="1" applyFill="1" applyBorder="1" applyAlignment="1">
      <alignment horizontal="right" vertical="center"/>
    </xf>
    <xf numFmtId="180" fontId="11" fillId="0" borderId="0" xfId="15" applyNumberFormat="1" applyFont="1" applyFill="1" applyBorder="1" applyAlignment="1">
      <alignment horizontal="right" vertical="center"/>
    </xf>
    <xf numFmtId="175" fontId="20" fillId="0" borderId="30" xfId="15" applyNumberFormat="1" applyFont="1" applyFill="1" applyBorder="1" applyAlignment="1" applyProtection="1">
      <alignment horizontal="right" vertical="center"/>
      <protection/>
    </xf>
    <xf numFmtId="175" fontId="20" fillId="0" borderId="0" xfId="15" applyNumberFormat="1" applyFont="1" applyFill="1" applyBorder="1" applyAlignment="1">
      <alignment horizontal="right"/>
    </xf>
    <xf numFmtId="175" fontId="20" fillId="0" borderId="0" xfId="15" applyNumberFormat="1" applyFont="1" applyFill="1" applyBorder="1" applyAlignment="1" applyProtection="1">
      <alignment horizontal="right" vertical="center"/>
      <protection/>
    </xf>
    <xf numFmtId="175" fontId="20" fillId="0" borderId="0" xfId="0" applyNumberFormat="1" applyFont="1" applyFill="1" applyBorder="1" applyAlignment="1" applyProtection="1">
      <alignment horizontal="right" vertical="center"/>
      <protection locked="0"/>
    </xf>
    <xf numFmtId="174" fontId="11" fillId="0" borderId="33" xfId="0" applyNumberFormat="1" applyFont="1" applyFill="1" applyBorder="1" applyAlignment="1" applyProtection="1">
      <alignment horizontal="left" vertical="center"/>
      <protection locked="0"/>
    </xf>
    <xf numFmtId="175" fontId="11" fillId="0" borderId="33" xfId="15" applyNumberFormat="1" applyFont="1" applyFill="1" applyBorder="1" applyAlignment="1" applyProtection="1">
      <alignment horizontal="right" vertical="center"/>
      <protection locked="0"/>
    </xf>
    <xf numFmtId="180" fontId="11" fillId="0" borderId="33" xfId="15" applyNumberFormat="1" applyFont="1" applyFill="1" applyBorder="1" applyAlignment="1" applyProtection="1">
      <alignment horizontal="right" vertical="center"/>
      <protection locked="0"/>
    </xf>
    <xf numFmtId="175" fontId="20" fillId="0" borderId="33" xfId="15" applyNumberFormat="1" applyFont="1" applyFill="1" applyBorder="1" applyAlignment="1" applyProtection="1">
      <alignment horizontal="right" vertical="center"/>
      <protection/>
    </xf>
    <xf numFmtId="180" fontId="11" fillId="0" borderId="33" xfId="15" applyNumberFormat="1" applyFont="1" applyFill="1" applyBorder="1" applyAlignment="1" applyProtection="1">
      <alignment horizontal="right" vertical="center"/>
      <protection/>
    </xf>
    <xf numFmtId="180" fontId="11" fillId="0" borderId="33" xfId="21" applyNumberFormat="1" applyFont="1" applyFill="1" applyBorder="1" applyAlignment="1" applyProtection="1">
      <alignment horizontal="right" vertical="center"/>
      <protection/>
    </xf>
    <xf numFmtId="177" fontId="11" fillId="0" borderId="33" xfId="21" applyNumberFormat="1" applyFont="1" applyFill="1" applyBorder="1" applyAlignment="1" applyProtection="1">
      <alignment horizontal="right" vertical="center"/>
      <protection/>
    </xf>
    <xf numFmtId="177" fontId="11" fillId="0" borderId="40" xfId="21" applyNumberFormat="1" applyFont="1" applyFill="1" applyBorder="1" applyAlignment="1" applyProtection="1">
      <alignment horizontal="right" vertical="center"/>
      <protection/>
    </xf>
    <xf numFmtId="0" fontId="4" fillId="0" borderId="4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protection/>
    </xf>
    <xf numFmtId="0" fontId="27" fillId="4" borderId="15" xfId="0" applyFont="1" applyFill="1" applyBorder="1" applyAlignment="1" applyProtection="1">
      <alignment horizontal="center" vertical="center" wrapText="1"/>
      <protection locked="0"/>
    </xf>
    <xf numFmtId="0" fontId="27" fillId="4" borderId="27" xfId="0" applyFont="1" applyFill="1" applyBorder="1" applyAlignment="1">
      <alignment horizontal="center" vertical="center" wrapText="1"/>
    </xf>
    <xf numFmtId="0" fontId="27" fillId="4" borderId="28" xfId="0" applyFont="1" applyFill="1" applyBorder="1" applyAlignment="1">
      <alignment horizontal="center" vertical="center" wrapText="1"/>
    </xf>
    <xf numFmtId="0" fontId="28" fillId="4" borderId="29" xfId="0" applyFont="1" applyFill="1" applyBorder="1" applyAlignment="1" applyProtection="1">
      <alignment horizontal="center" vertical="center" wrapText="1"/>
      <protection locked="0"/>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32" fillId="5" borderId="11" xfId="0" applyFont="1" applyFill="1" applyBorder="1" applyAlignment="1">
      <alignment horizontal="center" vertical="center" wrapText="1"/>
    </xf>
    <xf numFmtId="0" fontId="32" fillId="5" borderId="42" xfId="0" applyFont="1" applyFill="1" applyBorder="1" applyAlignment="1">
      <alignment horizontal="center" vertical="center" wrapText="1"/>
    </xf>
    <xf numFmtId="0" fontId="30" fillId="6" borderId="1" xfId="0" applyFont="1" applyFill="1" applyBorder="1" applyAlignment="1" applyProtection="1">
      <alignment horizontal="center" vertical="center"/>
      <protection/>
    </xf>
    <xf numFmtId="0" fontId="30" fillId="6" borderId="2" xfId="0" applyFont="1" applyFill="1" applyBorder="1" applyAlignment="1">
      <alignment horizontal="center" vertical="center"/>
    </xf>
    <xf numFmtId="0" fontId="31" fillId="6" borderId="2" xfId="0" applyFont="1" applyFill="1" applyBorder="1" applyAlignment="1">
      <alignment horizontal="center" vertical="center"/>
    </xf>
    <xf numFmtId="0" fontId="31" fillId="6" borderId="3" xfId="0" applyFont="1" applyFill="1" applyBorder="1" applyAlignment="1">
      <alignment horizontal="center" vertical="center"/>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43" xfId="0" applyFont="1" applyFill="1" applyBorder="1" applyAlignment="1" applyProtection="1">
      <alignment horizontal="center" vertical="center"/>
      <protection/>
    </xf>
    <xf numFmtId="0" fontId="15" fillId="2" borderId="44" xfId="0" applyFont="1" applyFill="1" applyBorder="1" applyAlignment="1" applyProtection="1">
      <alignment horizontal="center" vertical="center"/>
      <protection/>
    </xf>
    <xf numFmtId="0" fontId="15" fillId="2" borderId="45"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41" xfId="15" applyFont="1" applyFill="1" applyBorder="1" applyAlignment="1" applyProtection="1">
      <alignment horizontal="center" vertical="center"/>
      <protection/>
    </xf>
    <xf numFmtId="43" fontId="10" fillId="0" borderId="18" xfId="15"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protection/>
    </xf>
    <xf numFmtId="43" fontId="10" fillId="0" borderId="27" xfId="15" applyFont="1" applyFill="1" applyBorder="1" applyAlignment="1" applyProtection="1">
      <alignment horizontal="center" vertical="center"/>
      <protection/>
    </xf>
    <xf numFmtId="43" fontId="10" fillId="0" borderId="2" xfId="15" applyFont="1" applyFill="1" applyBorder="1" applyAlignment="1" applyProtection="1">
      <alignment horizontal="center" vertical="center"/>
      <protection/>
    </xf>
    <xf numFmtId="0" fontId="10" fillId="0" borderId="27"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protection/>
    </xf>
    <xf numFmtId="0" fontId="37" fillId="5" borderId="46" xfId="0" applyFont="1" applyFill="1" applyBorder="1" applyAlignment="1">
      <alignment horizontal="center" vertical="center" wrapText="1"/>
    </xf>
    <xf numFmtId="0" fontId="37" fillId="5" borderId="47" xfId="0" applyFont="1" applyFill="1" applyBorder="1" applyAlignment="1">
      <alignment horizontal="center" vertical="center" wrapText="1"/>
    </xf>
    <xf numFmtId="0" fontId="36" fillId="0" borderId="47" xfId="0" applyFont="1" applyBorder="1" applyAlignment="1">
      <alignment vertical="center" wrapText="1"/>
    </xf>
    <xf numFmtId="0" fontId="36" fillId="0" borderId="48" xfId="0" applyFont="1" applyBorder="1" applyAlignment="1">
      <alignment vertical="center" wrapText="1"/>
    </xf>
    <xf numFmtId="0" fontId="10" fillId="0" borderId="28" xfId="0" applyFont="1" applyFill="1" applyBorder="1" applyAlignment="1" applyProtection="1">
      <alignment horizontal="center" vertical="center"/>
      <protection/>
    </xf>
    <xf numFmtId="0" fontId="15" fillId="2" borderId="49" xfId="0" applyFont="1" applyFill="1" applyBorder="1" applyAlignment="1" applyProtection="1">
      <alignment horizontal="center" vertical="center"/>
      <protection/>
    </xf>
    <xf numFmtId="0" fontId="15" fillId="2" borderId="5"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11" fillId="3" borderId="16" xfId="0" applyFont="1" applyFill="1" applyBorder="1" applyAlignment="1">
      <alignment horizontal="center" vertical="center" wrapText="1"/>
    </xf>
    <xf numFmtId="0" fontId="11" fillId="0" borderId="16" xfId="0" applyFont="1" applyBorder="1" applyAlignment="1">
      <alignment horizontal="center" vertical="center"/>
    </xf>
    <xf numFmtId="43" fontId="11" fillId="3" borderId="16" xfId="15" applyFont="1" applyFill="1" applyBorder="1" applyAlignment="1">
      <alignment horizontal="center" vertical="center" wrapText="1"/>
    </xf>
    <xf numFmtId="165" fontId="11" fillId="3" borderId="16" xfId="15" applyNumberFormat="1" applyFont="1" applyFill="1" applyBorder="1" applyAlignment="1">
      <alignment horizontal="center"/>
    </xf>
    <xf numFmtId="165" fontId="11" fillId="3" borderId="16" xfId="15" applyNumberFormat="1" applyFont="1" applyFill="1" applyBorder="1" applyAlignment="1">
      <alignment horizontal="center" vertical="center" wrapText="1"/>
    </xf>
    <xf numFmtId="0" fontId="34" fillId="7" borderId="16" xfId="0" applyFont="1" applyFill="1" applyBorder="1" applyAlignment="1">
      <alignment horizontal="center"/>
    </xf>
    <xf numFmtId="0" fontId="11" fillId="3" borderId="16" xfId="0" applyFont="1" applyFill="1" applyBorder="1" applyAlignment="1">
      <alignment horizontal="center" vertical="center"/>
    </xf>
    <xf numFmtId="0" fontId="11" fillId="0" borderId="16" xfId="0" applyFont="1" applyBorder="1" applyAlignment="1">
      <alignment horizontal="center" vertical="center" wrapText="1"/>
    </xf>
    <xf numFmtId="167" fontId="11" fillId="3" borderId="16" xfId="0" applyNumberFormat="1" applyFont="1" applyFill="1" applyBorder="1" applyAlignment="1">
      <alignment horizontal="center" vertical="center" wrapText="1"/>
    </xf>
    <xf numFmtId="167" fontId="11" fillId="0" borderId="16"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5070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15744825" y="0"/>
          <a:ext cx="27622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8124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400050</xdr:colOff>
      <xdr:row>0</xdr:row>
      <xdr:rowOff>0</xdr:rowOff>
    </xdr:to>
    <xdr:sp fLocksText="0">
      <xdr:nvSpPr>
        <xdr:cNvPr id="2" name="TextBox 2"/>
        <xdr:cNvSpPr txBox="1">
          <a:spLocks noChangeArrowheads="1"/>
        </xdr:cNvSpPr>
      </xdr:nvSpPr>
      <xdr:spPr>
        <a:xfrm>
          <a:off x="6057900" y="0"/>
          <a:ext cx="2066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65"/>
  <sheetViews>
    <sheetView tabSelected="1" zoomScale="50" zoomScaleNormal="50" workbookViewId="0" topLeftCell="A1">
      <selection activeCell="Y3" sqref="Y3"/>
    </sheetView>
  </sheetViews>
  <sheetFormatPr defaultColWidth="9.140625" defaultRowHeight="12.75"/>
  <cols>
    <col min="1" max="1" width="3.57421875" style="22" bestFit="1" customWidth="1"/>
    <col min="2" max="2" width="1.7109375" style="9" customWidth="1"/>
    <col min="3" max="3" width="41.57421875" style="5" bestFit="1" customWidth="1"/>
    <col min="4" max="4" width="12.421875" style="5" bestFit="1" customWidth="1"/>
    <col min="5" max="5" width="13.8515625" style="5" bestFit="1" customWidth="1"/>
    <col min="6" max="6" width="19.57421875" style="10" bestFit="1" customWidth="1"/>
    <col min="7" max="7" width="5.57421875" style="11" bestFit="1" customWidth="1"/>
    <col min="8" max="8" width="7.28125" style="11" bestFit="1" customWidth="1"/>
    <col min="9" max="9" width="7.28125" style="11" customWidth="1"/>
    <col min="10" max="10" width="13.28125" style="5" bestFit="1" customWidth="1"/>
    <col min="11" max="11" width="8.421875" style="5" bestFit="1" customWidth="1"/>
    <col min="12" max="12" width="13.28125" style="5" bestFit="1" customWidth="1"/>
    <col min="13" max="13" width="8.421875" style="5" bestFit="1" customWidth="1"/>
    <col min="14" max="14" width="13.28125" style="5" bestFit="1" customWidth="1"/>
    <col min="15" max="15" width="8.421875" style="5" bestFit="1" customWidth="1"/>
    <col min="16" max="16" width="15.57421875" style="19" bestFit="1" customWidth="1"/>
    <col min="17" max="17" width="9.57421875" style="5" bestFit="1" customWidth="1"/>
    <col min="18" max="18" width="8.140625" style="5" bestFit="1" customWidth="1"/>
    <col min="19" max="19" width="7.28125" style="5" bestFit="1" customWidth="1"/>
    <col min="20" max="20" width="15.57421875" style="18" bestFit="1" customWidth="1"/>
    <col min="21" max="21" width="9.00390625" style="5" bestFit="1" customWidth="1"/>
    <col min="22" max="22" width="16.7109375" style="18" bestFit="1" customWidth="1"/>
    <col min="23" max="23" width="11.57421875" style="5" bestFit="1" customWidth="1"/>
    <col min="24" max="24" width="6.140625" style="5" bestFit="1" customWidth="1"/>
    <col min="25" max="25" width="38.57421875" style="5" customWidth="1"/>
    <col min="26" max="26" width="38.57421875" style="1" customWidth="1"/>
    <col min="27" max="29" width="38.57421875" style="5" customWidth="1"/>
    <col min="30" max="30" width="2.7109375" style="5" bestFit="1" customWidth="1"/>
    <col min="31" max="16384" width="38.57421875" style="5" customWidth="1"/>
  </cols>
  <sheetData>
    <row r="1" spans="1:24" ht="38.25">
      <c r="A1" s="192" t="s">
        <v>81</v>
      </c>
      <c r="B1" s="193"/>
      <c r="C1" s="193"/>
      <c r="D1" s="193"/>
      <c r="E1" s="193"/>
      <c r="F1" s="193"/>
      <c r="G1" s="193"/>
      <c r="H1" s="193"/>
      <c r="I1" s="193"/>
      <c r="J1" s="193"/>
      <c r="K1" s="193"/>
      <c r="L1" s="193"/>
      <c r="M1" s="193"/>
      <c r="N1" s="193"/>
      <c r="O1" s="193"/>
      <c r="P1" s="193"/>
      <c r="Q1" s="193"/>
      <c r="R1" s="193"/>
      <c r="S1" s="193"/>
      <c r="T1" s="193"/>
      <c r="U1" s="193"/>
      <c r="V1" s="193"/>
      <c r="W1" s="193"/>
      <c r="X1" s="194"/>
    </row>
    <row r="2" spans="1:24" ht="50.25">
      <c r="A2" s="195" t="s">
        <v>66</v>
      </c>
      <c r="B2" s="196"/>
      <c r="C2" s="196"/>
      <c r="D2" s="196"/>
      <c r="E2" s="196"/>
      <c r="F2" s="196"/>
      <c r="G2" s="196"/>
      <c r="H2" s="196"/>
      <c r="I2" s="196"/>
      <c r="J2" s="196"/>
      <c r="K2" s="196"/>
      <c r="L2" s="196"/>
      <c r="M2" s="196"/>
      <c r="N2" s="196"/>
      <c r="O2" s="196"/>
      <c r="P2" s="196"/>
      <c r="Q2" s="196"/>
      <c r="R2" s="196"/>
      <c r="S2" s="196"/>
      <c r="T2" s="196"/>
      <c r="U2" s="196"/>
      <c r="V2" s="196"/>
      <c r="W2" s="196"/>
      <c r="X2" s="197"/>
    </row>
    <row r="3" spans="1:24" ht="37.5">
      <c r="A3" s="59"/>
      <c r="B3" s="60"/>
      <c r="C3" s="61" t="s">
        <v>67</v>
      </c>
      <c r="D3" s="60"/>
      <c r="E3" s="60"/>
      <c r="F3" s="60"/>
      <c r="G3" s="66"/>
      <c r="H3" s="66"/>
      <c r="I3" s="66"/>
      <c r="J3" s="60"/>
      <c r="K3" s="60"/>
      <c r="L3" s="60"/>
      <c r="M3" s="60"/>
      <c r="N3" s="60"/>
      <c r="O3" s="198" t="s">
        <v>129</v>
      </c>
      <c r="P3" s="198"/>
      <c r="Q3" s="198"/>
      <c r="R3" s="198"/>
      <c r="S3" s="198"/>
      <c r="T3" s="198"/>
      <c r="U3" s="198"/>
      <c r="V3" s="198"/>
      <c r="W3" s="198"/>
      <c r="X3" s="199"/>
    </row>
    <row r="4" spans="1:24" s="2" customFormat="1" ht="27.75" thickBot="1">
      <c r="A4" s="200" t="s">
        <v>59</v>
      </c>
      <c r="B4" s="201"/>
      <c r="C4" s="201"/>
      <c r="D4" s="201"/>
      <c r="E4" s="201"/>
      <c r="F4" s="201"/>
      <c r="G4" s="201"/>
      <c r="H4" s="201"/>
      <c r="I4" s="201"/>
      <c r="J4" s="201"/>
      <c r="K4" s="201"/>
      <c r="L4" s="201"/>
      <c r="M4" s="201"/>
      <c r="N4" s="201"/>
      <c r="O4" s="201"/>
      <c r="P4" s="201"/>
      <c r="Q4" s="202"/>
      <c r="R4" s="202"/>
      <c r="S4" s="202"/>
      <c r="T4" s="202"/>
      <c r="U4" s="202"/>
      <c r="V4" s="202"/>
      <c r="W4" s="202"/>
      <c r="X4" s="203"/>
    </row>
    <row r="5" spans="1:26" s="3" customFormat="1" ht="18">
      <c r="A5" s="57"/>
      <c r="B5" s="58"/>
      <c r="C5" s="211" t="s">
        <v>0</v>
      </c>
      <c r="D5" s="213" t="s">
        <v>30</v>
      </c>
      <c r="E5" s="213" t="s">
        <v>2</v>
      </c>
      <c r="F5" s="213" t="s">
        <v>57</v>
      </c>
      <c r="G5" s="189" t="s">
        <v>31</v>
      </c>
      <c r="H5" s="189" t="s">
        <v>32</v>
      </c>
      <c r="I5" s="189" t="s">
        <v>33</v>
      </c>
      <c r="J5" s="191" t="s">
        <v>4</v>
      </c>
      <c r="K5" s="191"/>
      <c r="L5" s="191" t="s">
        <v>7</v>
      </c>
      <c r="M5" s="191"/>
      <c r="N5" s="191" t="s">
        <v>8</v>
      </c>
      <c r="O5" s="191"/>
      <c r="P5" s="191" t="s">
        <v>34</v>
      </c>
      <c r="Q5" s="191"/>
      <c r="R5" s="191"/>
      <c r="S5" s="191"/>
      <c r="T5" s="191" t="s">
        <v>35</v>
      </c>
      <c r="U5" s="191"/>
      <c r="V5" s="191" t="s">
        <v>36</v>
      </c>
      <c r="W5" s="191"/>
      <c r="X5" s="206"/>
      <c r="Z5" s="4"/>
    </row>
    <row r="6" spans="1:26" s="3" customFormat="1" ht="27.75" thickBot="1">
      <c r="A6" s="23"/>
      <c r="B6" s="87"/>
      <c r="C6" s="212"/>
      <c r="D6" s="214"/>
      <c r="E6" s="215"/>
      <c r="F6" s="215"/>
      <c r="G6" s="190"/>
      <c r="H6" s="190"/>
      <c r="I6" s="190"/>
      <c r="J6" s="90" t="s">
        <v>29</v>
      </c>
      <c r="K6" s="90" t="s">
        <v>16</v>
      </c>
      <c r="L6" s="90" t="s">
        <v>29</v>
      </c>
      <c r="M6" s="90" t="s">
        <v>16</v>
      </c>
      <c r="N6" s="90" t="s">
        <v>29</v>
      </c>
      <c r="O6" s="90" t="s">
        <v>16</v>
      </c>
      <c r="P6" s="88" t="s">
        <v>29</v>
      </c>
      <c r="Q6" s="88" t="s">
        <v>16</v>
      </c>
      <c r="R6" s="89" t="s">
        <v>37</v>
      </c>
      <c r="S6" s="89" t="s">
        <v>38</v>
      </c>
      <c r="T6" s="91" t="s">
        <v>29</v>
      </c>
      <c r="U6" s="92" t="s">
        <v>11</v>
      </c>
      <c r="V6" s="91" t="s">
        <v>29</v>
      </c>
      <c r="W6" s="90" t="s">
        <v>16</v>
      </c>
      <c r="X6" s="93" t="s">
        <v>38</v>
      </c>
      <c r="Z6" s="4"/>
    </row>
    <row r="7" spans="1:26" s="3" customFormat="1" ht="18">
      <c r="A7" s="43">
        <v>1</v>
      </c>
      <c r="B7" s="104"/>
      <c r="C7" s="140" t="s">
        <v>82</v>
      </c>
      <c r="D7" s="138">
        <v>38856</v>
      </c>
      <c r="E7" s="139" t="s">
        <v>24</v>
      </c>
      <c r="F7" s="140" t="s">
        <v>51</v>
      </c>
      <c r="G7" s="141">
        <v>195</v>
      </c>
      <c r="H7" s="141">
        <v>173</v>
      </c>
      <c r="I7" s="141">
        <v>4</v>
      </c>
      <c r="J7" s="142">
        <v>83786.5</v>
      </c>
      <c r="K7" s="143">
        <v>11521</v>
      </c>
      <c r="L7" s="142">
        <v>145092.5</v>
      </c>
      <c r="M7" s="143">
        <v>19061</v>
      </c>
      <c r="N7" s="142">
        <v>142484.5</v>
      </c>
      <c r="O7" s="143">
        <v>18909</v>
      </c>
      <c r="P7" s="177">
        <f>+J7+L7+N7</f>
        <v>371363.5</v>
      </c>
      <c r="Q7" s="144">
        <f>+K7+M7+O7</f>
        <v>49491</v>
      </c>
      <c r="R7" s="145">
        <f>IF(P7&lt;&gt;0,Q7/H7,"")</f>
        <v>286.0751445086705</v>
      </c>
      <c r="S7" s="146">
        <f>IF(P7&lt;&gt;0,P7/Q7,"")</f>
        <v>7.503657230607585</v>
      </c>
      <c r="T7" s="142">
        <v>571335</v>
      </c>
      <c r="U7" s="147">
        <f aca="true" t="shared" si="0" ref="U7:U38">IF(T7&lt;&gt;0,-(T7-P7)/T7,"")</f>
        <v>-0.3500074387180901</v>
      </c>
      <c r="V7" s="142">
        <v>6362552.5</v>
      </c>
      <c r="W7" s="143">
        <v>846833</v>
      </c>
      <c r="X7" s="148">
        <f>V7/W7</f>
        <v>7.51334973955904</v>
      </c>
      <c r="Z7" s="4"/>
    </row>
    <row r="8" spans="1:26" s="35" customFormat="1" ht="18">
      <c r="A8" s="43">
        <v>2</v>
      </c>
      <c r="B8" s="105"/>
      <c r="C8" s="126" t="s">
        <v>114</v>
      </c>
      <c r="D8" s="127">
        <v>38874</v>
      </c>
      <c r="E8" s="126" t="s">
        <v>25</v>
      </c>
      <c r="F8" s="126" t="s">
        <v>47</v>
      </c>
      <c r="G8" s="128">
        <v>66</v>
      </c>
      <c r="H8" s="128">
        <v>66</v>
      </c>
      <c r="I8" s="128">
        <v>1</v>
      </c>
      <c r="J8" s="129">
        <v>80018</v>
      </c>
      <c r="K8" s="130">
        <v>10757</v>
      </c>
      <c r="L8" s="129">
        <v>110939</v>
      </c>
      <c r="M8" s="130">
        <v>13958</v>
      </c>
      <c r="N8" s="129">
        <v>115740</v>
      </c>
      <c r="O8" s="130">
        <v>14322</v>
      </c>
      <c r="P8" s="178">
        <f>SUM(J8+L8+N8)</f>
        <v>306697</v>
      </c>
      <c r="Q8" s="130">
        <f>SUM(K8+M8+O8)</f>
        <v>39037</v>
      </c>
      <c r="R8" s="123">
        <f>IF(P8&lt;&gt;0,Q8/H8,"")</f>
        <v>591.469696969697</v>
      </c>
      <c r="S8" s="124">
        <f>IF(P8&lt;&gt;0,P8/Q8,"")</f>
        <v>7.856571970182135</v>
      </c>
      <c r="T8" s="129">
        <v>0</v>
      </c>
      <c r="U8" s="125">
        <f t="shared" si="0"/>
      </c>
      <c r="V8" s="129">
        <v>604978</v>
      </c>
      <c r="W8" s="130">
        <v>81639</v>
      </c>
      <c r="X8" s="149">
        <f>V8/W8</f>
        <v>7.410404341062482</v>
      </c>
      <c r="Z8" s="36"/>
    </row>
    <row r="9" spans="1:26" s="35" customFormat="1" ht="18">
      <c r="A9" s="43">
        <v>3</v>
      </c>
      <c r="B9" s="105"/>
      <c r="C9" s="111" t="s">
        <v>115</v>
      </c>
      <c r="D9" s="112">
        <v>38856</v>
      </c>
      <c r="E9" s="111" t="s">
        <v>27</v>
      </c>
      <c r="F9" s="126" t="s">
        <v>54</v>
      </c>
      <c r="G9" s="114">
        <v>60</v>
      </c>
      <c r="H9" s="114">
        <v>63</v>
      </c>
      <c r="I9" s="114">
        <v>1</v>
      </c>
      <c r="J9" s="129">
        <v>45487</v>
      </c>
      <c r="K9" s="130">
        <v>4800</v>
      </c>
      <c r="L9" s="129">
        <v>69969</v>
      </c>
      <c r="M9" s="130">
        <v>7272</v>
      </c>
      <c r="N9" s="129">
        <v>62162</v>
      </c>
      <c r="O9" s="130">
        <v>6385</v>
      </c>
      <c r="P9" s="178">
        <f>+N9+L9+J9</f>
        <v>177618</v>
      </c>
      <c r="Q9" s="130">
        <f>+O9+M9+K9</f>
        <v>18457</v>
      </c>
      <c r="R9" s="130">
        <f>+Q9/H9</f>
        <v>292.968253968254</v>
      </c>
      <c r="S9" s="131">
        <f>+P9/Q9</f>
        <v>9.623340737931407</v>
      </c>
      <c r="T9" s="129">
        <v>0</v>
      </c>
      <c r="U9" s="125">
        <f t="shared" si="0"/>
      </c>
      <c r="V9" s="129">
        <v>177618</v>
      </c>
      <c r="W9" s="130">
        <v>18457</v>
      </c>
      <c r="X9" s="150">
        <f>+V9/W9</f>
        <v>9.623340737931407</v>
      </c>
      <c r="Z9" s="36"/>
    </row>
    <row r="10" spans="1:27" s="38" customFormat="1" ht="18">
      <c r="A10" s="43">
        <v>4</v>
      </c>
      <c r="B10" s="106"/>
      <c r="C10" s="126" t="s">
        <v>101</v>
      </c>
      <c r="D10" s="127">
        <v>38863</v>
      </c>
      <c r="E10" s="126" t="s">
        <v>25</v>
      </c>
      <c r="F10" s="126" t="s">
        <v>47</v>
      </c>
      <c r="G10" s="128">
        <v>61</v>
      </c>
      <c r="H10" s="128">
        <v>61</v>
      </c>
      <c r="I10" s="128">
        <v>3</v>
      </c>
      <c r="J10" s="129">
        <v>32344.5</v>
      </c>
      <c r="K10" s="130">
        <v>4195</v>
      </c>
      <c r="L10" s="129">
        <v>57695.5</v>
      </c>
      <c r="M10" s="130">
        <v>7282</v>
      </c>
      <c r="N10" s="129">
        <v>53688</v>
      </c>
      <c r="O10" s="130">
        <v>6771</v>
      </c>
      <c r="P10" s="178">
        <f>J10+L10+N10</f>
        <v>143728</v>
      </c>
      <c r="Q10" s="130">
        <f>K10+M10+O10</f>
        <v>18248</v>
      </c>
      <c r="R10" s="123">
        <f>IF(P10&lt;&gt;0,Q10/H10,"")</f>
        <v>299.1475409836066</v>
      </c>
      <c r="S10" s="124">
        <f>IF(P10&lt;&gt;0,P10/Q10,"")</f>
        <v>7.876370013152126</v>
      </c>
      <c r="T10" s="129">
        <v>278712</v>
      </c>
      <c r="U10" s="125">
        <f t="shared" si="0"/>
        <v>-0.4843135566462872</v>
      </c>
      <c r="V10" s="132">
        <v>1215033</v>
      </c>
      <c r="W10" s="133">
        <v>153388</v>
      </c>
      <c r="X10" s="149">
        <f>V10/W10</f>
        <v>7.921304143740058</v>
      </c>
      <c r="Y10" s="37"/>
      <c r="AA10" s="37"/>
    </row>
    <row r="11" spans="1:26" s="39" customFormat="1" ht="18">
      <c r="A11" s="43">
        <v>5</v>
      </c>
      <c r="B11" s="106"/>
      <c r="C11" s="111" t="s">
        <v>102</v>
      </c>
      <c r="D11" s="112">
        <v>38870</v>
      </c>
      <c r="E11" s="111" t="s">
        <v>27</v>
      </c>
      <c r="F11" s="126" t="s">
        <v>48</v>
      </c>
      <c r="G11" s="114">
        <v>82</v>
      </c>
      <c r="H11" s="114">
        <v>80</v>
      </c>
      <c r="I11" s="114">
        <v>2</v>
      </c>
      <c r="J11" s="129">
        <v>18656</v>
      </c>
      <c r="K11" s="130">
        <v>2764</v>
      </c>
      <c r="L11" s="129">
        <v>41090</v>
      </c>
      <c r="M11" s="130">
        <v>5135</v>
      </c>
      <c r="N11" s="129">
        <v>33640</v>
      </c>
      <c r="O11" s="130">
        <v>4199</v>
      </c>
      <c r="P11" s="178">
        <f>+N11+L11+J11</f>
        <v>93386</v>
      </c>
      <c r="Q11" s="130">
        <f>+O11+M11+K11</f>
        <v>12098</v>
      </c>
      <c r="R11" s="130">
        <f>+Q11/H11</f>
        <v>151.225</v>
      </c>
      <c r="S11" s="131">
        <f>+P11/Q11</f>
        <v>7.7191271284509835</v>
      </c>
      <c r="T11" s="129">
        <v>98064</v>
      </c>
      <c r="U11" s="125">
        <f t="shared" si="0"/>
        <v>-0.04770354054495023</v>
      </c>
      <c r="V11" s="129">
        <v>229346</v>
      </c>
      <c r="W11" s="130">
        <v>29705</v>
      </c>
      <c r="X11" s="150">
        <f>+V11/W11</f>
        <v>7.720787746170679</v>
      </c>
      <c r="Y11" s="37"/>
      <c r="Z11" s="37"/>
    </row>
    <row r="12" spans="1:26" s="39" customFormat="1" ht="18">
      <c r="A12" s="43">
        <v>6</v>
      </c>
      <c r="B12" s="106"/>
      <c r="C12" s="111" t="s">
        <v>116</v>
      </c>
      <c r="D12" s="112">
        <v>38877</v>
      </c>
      <c r="E12" s="113" t="s">
        <v>24</v>
      </c>
      <c r="F12" s="111" t="s">
        <v>26</v>
      </c>
      <c r="G12" s="114">
        <v>55</v>
      </c>
      <c r="H12" s="114">
        <v>55</v>
      </c>
      <c r="I12" s="114">
        <v>1</v>
      </c>
      <c r="J12" s="115">
        <v>20966.5</v>
      </c>
      <c r="K12" s="116">
        <v>2554</v>
      </c>
      <c r="L12" s="115">
        <v>35296</v>
      </c>
      <c r="M12" s="116">
        <v>4042</v>
      </c>
      <c r="N12" s="115">
        <v>36259</v>
      </c>
      <c r="O12" s="116">
        <v>4178</v>
      </c>
      <c r="P12" s="179">
        <f>+J12+L12+N12</f>
        <v>92521.5</v>
      </c>
      <c r="Q12" s="122">
        <f>+K12+M12+O12</f>
        <v>10774</v>
      </c>
      <c r="R12" s="123">
        <f>IF(P12&lt;&gt;0,Q12/H12,"")</f>
        <v>195.8909090909091</v>
      </c>
      <c r="S12" s="124">
        <f>IF(P12&lt;&gt;0,P12/Q12,"")</f>
        <v>8.587479116391313</v>
      </c>
      <c r="T12" s="115"/>
      <c r="U12" s="125">
        <f t="shared" si="0"/>
      </c>
      <c r="V12" s="115">
        <v>92521.5</v>
      </c>
      <c r="W12" s="116">
        <v>10774</v>
      </c>
      <c r="X12" s="151">
        <f>V12/W12</f>
        <v>8.587479116391313</v>
      </c>
      <c r="Y12" s="56"/>
      <c r="Z12" s="56"/>
    </row>
    <row r="13" spans="1:26" s="39" customFormat="1" ht="18">
      <c r="A13" s="43">
        <v>7</v>
      </c>
      <c r="B13" s="106"/>
      <c r="C13" s="126" t="s">
        <v>117</v>
      </c>
      <c r="D13" s="127">
        <v>38877</v>
      </c>
      <c r="E13" s="126" t="s">
        <v>25</v>
      </c>
      <c r="F13" s="126" t="s">
        <v>62</v>
      </c>
      <c r="G13" s="128">
        <v>50</v>
      </c>
      <c r="H13" s="128">
        <v>50</v>
      </c>
      <c r="I13" s="128">
        <v>1</v>
      </c>
      <c r="J13" s="129">
        <v>13646</v>
      </c>
      <c r="K13" s="130">
        <v>1712</v>
      </c>
      <c r="L13" s="129">
        <v>23388</v>
      </c>
      <c r="M13" s="130">
        <v>2768</v>
      </c>
      <c r="N13" s="129">
        <v>24622</v>
      </c>
      <c r="O13" s="130">
        <v>2925</v>
      </c>
      <c r="P13" s="178">
        <f>SUM(J13+L13+N13)</f>
        <v>61656</v>
      </c>
      <c r="Q13" s="130">
        <f>SUM(K13+M13+O13)</f>
        <v>7405</v>
      </c>
      <c r="R13" s="123">
        <f>IF(P13&lt;&gt;0,Q13/H13,"")</f>
        <v>148.1</v>
      </c>
      <c r="S13" s="124">
        <f>IF(P13&lt;&gt;0,P13/Q13,"")</f>
        <v>8.32626603646185</v>
      </c>
      <c r="T13" s="129">
        <v>0</v>
      </c>
      <c r="U13" s="125">
        <f t="shared" si="0"/>
      </c>
      <c r="V13" s="129">
        <f>61656</f>
        <v>61656</v>
      </c>
      <c r="W13" s="130">
        <v>7405</v>
      </c>
      <c r="X13" s="149">
        <f>V13/W13</f>
        <v>8.32626603646185</v>
      </c>
      <c r="Y13" s="37"/>
      <c r="Z13" s="37"/>
    </row>
    <row r="14" spans="1:26" s="39" customFormat="1" ht="18">
      <c r="A14" s="43">
        <v>8</v>
      </c>
      <c r="B14" s="106"/>
      <c r="C14" s="111" t="s">
        <v>103</v>
      </c>
      <c r="D14" s="112">
        <v>38870</v>
      </c>
      <c r="E14" s="113" t="s">
        <v>24</v>
      </c>
      <c r="F14" s="111" t="s">
        <v>50</v>
      </c>
      <c r="G14" s="114">
        <v>40</v>
      </c>
      <c r="H14" s="114">
        <v>41</v>
      </c>
      <c r="I14" s="114">
        <v>2</v>
      </c>
      <c r="J14" s="115">
        <v>13008.5</v>
      </c>
      <c r="K14" s="116">
        <v>1478</v>
      </c>
      <c r="L14" s="115">
        <v>20105</v>
      </c>
      <c r="M14" s="116">
        <v>2203</v>
      </c>
      <c r="N14" s="115">
        <v>22460</v>
      </c>
      <c r="O14" s="116">
        <v>2964</v>
      </c>
      <c r="P14" s="179">
        <f>+J14+L14+N14</f>
        <v>55573.5</v>
      </c>
      <c r="Q14" s="122">
        <f>+K14+M14+O14</f>
        <v>6645</v>
      </c>
      <c r="R14" s="123">
        <f>IF(P14&lt;&gt;0,Q14/H14,"")</f>
        <v>162.0731707317073</v>
      </c>
      <c r="S14" s="124">
        <f>IF(P14&lt;&gt;0,P14/Q14,"")</f>
        <v>8.363205417607224</v>
      </c>
      <c r="T14" s="115">
        <v>70726</v>
      </c>
      <c r="U14" s="125">
        <f t="shared" si="0"/>
        <v>-0.21424228713627239</v>
      </c>
      <c r="V14" s="115">
        <v>178713.5</v>
      </c>
      <c r="W14" s="116">
        <v>21134</v>
      </c>
      <c r="X14" s="151">
        <f>V14/W14</f>
        <v>8.456208006056592</v>
      </c>
      <c r="Y14" s="37"/>
      <c r="Z14" s="37"/>
    </row>
    <row r="15" spans="1:26" s="39" customFormat="1" ht="18">
      <c r="A15" s="43">
        <v>9</v>
      </c>
      <c r="B15" s="106"/>
      <c r="C15" s="111" t="s">
        <v>83</v>
      </c>
      <c r="D15" s="112">
        <v>38856</v>
      </c>
      <c r="E15" s="111" t="s">
        <v>27</v>
      </c>
      <c r="F15" s="126" t="s">
        <v>84</v>
      </c>
      <c r="G15" s="114">
        <v>160</v>
      </c>
      <c r="H15" s="114">
        <v>94</v>
      </c>
      <c r="I15" s="114">
        <v>4</v>
      </c>
      <c r="J15" s="129">
        <v>10361</v>
      </c>
      <c r="K15" s="130">
        <v>2171</v>
      </c>
      <c r="L15" s="129">
        <v>17735</v>
      </c>
      <c r="M15" s="130">
        <v>3257</v>
      </c>
      <c r="N15" s="129">
        <v>17823</v>
      </c>
      <c r="O15" s="130">
        <v>3332</v>
      </c>
      <c r="P15" s="178">
        <f>+N15+L15+J15</f>
        <v>45919</v>
      </c>
      <c r="Q15" s="130">
        <f>+O15+M15+K15</f>
        <v>8760</v>
      </c>
      <c r="R15" s="130">
        <f>+Q15/H15</f>
        <v>93.19148936170212</v>
      </c>
      <c r="S15" s="131">
        <f>+P15/Q15</f>
        <v>5.24189497716895</v>
      </c>
      <c r="T15" s="129">
        <v>132665</v>
      </c>
      <c r="U15" s="125">
        <f t="shared" si="0"/>
        <v>-0.6538725360871368</v>
      </c>
      <c r="V15" s="129">
        <v>1049325</v>
      </c>
      <c r="W15" s="130">
        <v>157957</v>
      </c>
      <c r="X15" s="150">
        <f>+V15/W15</f>
        <v>6.643105402103104</v>
      </c>
      <c r="Y15" s="37"/>
      <c r="Z15" s="37"/>
    </row>
    <row r="16" spans="1:26" s="39" customFormat="1" ht="18">
      <c r="A16" s="43">
        <v>10</v>
      </c>
      <c r="B16" s="106"/>
      <c r="C16" s="126" t="s">
        <v>104</v>
      </c>
      <c r="D16" s="127">
        <v>38821</v>
      </c>
      <c r="E16" s="126" t="s">
        <v>25</v>
      </c>
      <c r="F16" s="126" t="s">
        <v>47</v>
      </c>
      <c r="G16" s="128">
        <v>118</v>
      </c>
      <c r="H16" s="128">
        <v>61</v>
      </c>
      <c r="I16" s="128">
        <v>9</v>
      </c>
      <c r="J16" s="129">
        <v>11857.5</v>
      </c>
      <c r="K16" s="130">
        <v>2945</v>
      </c>
      <c r="L16" s="129">
        <v>17054</v>
      </c>
      <c r="M16" s="130">
        <v>3543</v>
      </c>
      <c r="N16" s="129">
        <v>16061</v>
      </c>
      <c r="O16" s="130">
        <v>3378</v>
      </c>
      <c r="P16" s="178">
        <f>SUM(J16+L16+N16)</f>
        <v>44972.5</v>
      </c>
      <c r="Q16" s="130">
        <f>SUM(K16+M16+O16)</f>
        <v>9866</v>
      </c>
      <c r="R16" s="123">
        <f>IF(P16&lt;&gt;0,Q16/H16,"")</f>
        <v>161.7377049180328</v>
      </c>
      <c r="S16" s="124">
        <f>IF(P16&lt;&gt;0,P16/Q16,"")</f>
        <v>4.558331644030002</v>
      </c>
      <c r="T16" s="129">
        <v>64347</v>
      </c>
      <c r="U16" s="125">
        <f t="shared" si="0"/>
        <v>-0.3010940680995229</v>
      </c>
      <c r="V16" s="129">
        <v>5998568.5</v>
      </c>
      <c r="W16" s="130">
        <v>903243</v>
      </c>
      <c r="X16" s="149">
        <f>V16/W16</f>
        <v>6.641145848902234</v>
      </c>
      <c r="Y16" s="37"/>
      <c r="Z16" s="37"/>
    </row>
    <row r="17" spans="1:26" s="39" customFormat="1" ht="18">
      <c r="A17" s="43">
        <v>11</v>
      </c>
      <c r="B17" s="106"/>
      <c r="C17" s="111" t="s">
        <v>118</v>
      </c>
      <c r="D17" s="112">
        <v>38877</v>
      </c>
      <c r="E17" s="111" t="s">
        <v>119</v>
      </c>
      <c r="F17" s="111" t="s">
        <v>120</v>
      </c>
      <c r="G17" s="114">
        <v>12</v>
      </c>
      <c r="H17" s="114">
        <v>12</v>
      </c>
      <c r="I17" s="114">
        <v>1</v>
      </c>
      <c r="J17" s="134">
        <v>8240</v>
      </c>
      <c r="K17" s="135">
        <v>862</v>
      </c>
      <c r="L17" s="134">
        <v>12447</v>
      </c>
      <c r="M17" s="135">
        <v>1302</v>
      </c>
      <c r="N17" s="134">
        <v>15286</v>
      </c>
      <c r="O17" s="135">
        <v>1599</v>
      </c>
      <c r="P17" s="180">
        <f>+N17+L17+J17</f>
        <v>35973</v>
      </c>
      <c r="Q17" s="135">
        <f>+O17+M17+K17</f>
        <v>3763</v>
      </c>
      <c r="R17" s="135">
        <f>+Q17/H17</f>
        <v>313.5833333333333</v>
      </c>
      <c r="S17" s="136">
        <f>+P17/Q17</f>
        <v>9.559659845867658</v>
      </c>
      <c r="T17" s="134"/>
      <c r="U17" s="125">
        <f t="shared" si="0"/>
      </c>
      <c r="V17" s="134">
        <v>35973</v>
      </c>
      <c r="W17" s="135">
        <v>3763</v>
      </c>
      <c r="X17" s="152">
        <f>+V17/W17</f>
        <v>9.559659845867658</v>
      </c>
      <c r="Y17" s="37"/>
      <c r="Z17" s="37"/>
    </row>
    <row r="18" spans="1:26" s="39" customFormat="1" ht="18">
      <c r="A18" s="43">
        <v>12</v>
      </c>
      <c r="B18" s="106"/>
      <c r="C18" s="111" t="s">
        <v>85</v>
      </c>
      <c r="D18" s="112">
        <v>38863</v>
      </c>
      <c r="E18" s="111" t="s">
        <v>27</v>
      </c>
      <c r="F18" s="126" t="s">
        <v>48</v>
      </c>
      <c r="G18" s="114">
        <v>47</v>
      </c>
      <c r="H18" s="114">
        <v>45</v>
      </c>
      <c r="I18" s="114">
        <v>3</v>
      </c>
      <c r="J18" s="129">
        <v>7449</v>
      </c>
      <c r="K18" s="130">
        <v>1138</v>
      </c>
      <c r="L18" s="129">
        <v>10908</v>
      </c>
      <c r="M18" s="130">
        <v>1613</v>
      </c>
      <c r="N18" s="129">
        <v>11895</v>
      </c>
      <c r="O18" s="130">
        <v>1768</v>
      </c>
      <c r="P18" s="178">
        <f>+N18+L18+J18</f>
        <v>30252</v>
      </c>
      <c r="Q18" s="130">
        <f>+O18+M18+K18</f>
        <v>4519</v>
      </c>
      <c r="R18" s="130">
        <f>+Q18/H18</f>
        <v>100.42222222222222</v>
      </c>
      <c r="S18" s="131">
        <f>+P18/Q18</f>
        <v>6.694401416242531</v>
      </c>
      <c r="T18" s="129">
        <v>74838</v>
      </c>
      <c r="U18" s="125">
        <f t="shared" si="0"/>
        <v>-0.5957668564098453</v>
      </c>
      <c r="V18" s="129">
        <v>293628</v>
      </c>
      <c r="W18" s="130">
        <v>33679</v>
      </c>
      <c r="X18" s="150">
        <f>+V18/W18</f>
        <v>8.718429882122392</v>
      </c>
      <c r="Y18" s="37"/>
      <c r="Z18" s="37"/>
    </row>
    <row r="19" spans="1:26" s="39" customFormat="1" ht="18">
      <c r="A19" s="43">
        <v>13</v>
      </c>
      <c r="B19" s="106"/>
      <c r="C19" s="126" t="s">
        <v>105</v>
      </c>
      <c r="D19" s="127">
        <v>38849</v>
      </c>
      <c r="E19" s="126" t="s">
        <v>25</v>
      </c>
      <c r="F19" s="126" t="s">
        <v>47</v>
      </c>
      <c r="G19" s="128">
        <v>51</v>
      </c>
      <c r="H19" s="128">
        <v>50</v>
      </c>
      <c r="I19" s="128">
        <v>5</v>
      </c>
      <c r="J19" s="129">
        <v>5464</v>
      </c>
      <c r="K19" s="130">
        <v>1145</v>
      </c>
      <c r="L19" s="129">
        <v>9481.5</v>
      </c>
      <c r="M19" s="130">
        <v>1922</v>
      </c>
      <c r="N19" s="129">
        <v>9013.5</v>
      </c>
      <c r="O19" s="130">
        <v>1769</v>
      </c>
      <c r="P19" s="178">
        <f>J19+L19+N19</f>
        <v>23959</v>
      </c>
      <c r="Q19" s="130">
        <f>K19+M19+O19</f>
        <v>4836</v>
      </c>
      <c r="R19" s="123">
        <f>IF(P19&lt;&gt;0,Q19/H19,"")</f>
        <v>96.72</v>
      </c>
      <c r="S19" s="124">
        <f>IF(P19&lt;&gt;0,P19/Q19,"")</f>
        <v>4.954301075268817</v>
      </c>
      <c r="T19" s="129">
        <v>16457.5</v>
      </c>
      <c r="U19" s="125">
        <f t="shared" si="0"/>
        <v>0.45581042078079903</v>
      </c>
      <c r="V19" s="132">
        <v>329076.5</v>
      </c>
      <c r="W19" s="133">
        <v>49079</v>
      </c>
      <c r="X19" s="149">
        <f>V19/W19</f>
        <v>6.705036777440453</v>
      </c>
      <c r="Y19" s="37"/>
      <c r="Z19" s="37"/>
    </row>
    <row r="20" spans="1:26" s="39" customFormat="1" ht="18">
      <c r="A20" s="43">
        <v>14</v>
      </c>
      <c r="B20" s="106"/>
      <c r="C20" s="111" t="s">
        <v>72</v>
      </c>
      <c r="D20" s="112">
        <v>38842</v>
      </c>
      <c r="E20" s="111" t="s">
        <v>27</v>
      </c>
      <c r="F20" s="126" t="s">
        <v>54</v>
      </c>
      <c r="G20" s="114">
        <v>173</v>
      </c>
      <c r="H20" s="114">
        <v>43</v>
      </c>
      <c r="I20" s="114">
        <v>6</v>
      </c>
      <c r="J20" s="129">
        <v>3411</v>
      </c>
      <c r="K20" s="130">
        <v>893</v>
      </c>
      <c r="L20" s="129">
        <v>5055</v>
      </c>
      <c r="M20" s="130">
        <v>1120</v>
      </c>
      <c r="N20" s="129">
        <v>6235</v>
      </c>
      <c r="O20" s="130">
        <v>1320</v>
      </c>
      <c r="P20" s="178">
        <f>+N20+L20+J20</f>
        <v>14701</v>
      </c>
      <c r="Q20" s="130">
        <f>+O20+M20+K20</f>
        <v>3333</v>
      </c>
      <c r="R20" s="130">
        <f>+Q20/H20</f>
        <v>77.51162790697674</v>
      </c>
      <c r="S20" s="131">
        <f>+P20/Q20</f>
        <v>4.410741074107411</v>
      </c>
      <c r="T20" s="129">
        <v>45813</v>
      </c>
      <c r="U20" s="125">
        <f t="shared" si="0"/>
        <v>-0.679108549974898</v>
      </c>
      <c r="V20" s="129">
        <v>2789655</v>
      </c>
      <c r="W20" s="130">
        <v>370901</v>
      </c>
      <c r="X20" s="150">
        <f>+V20/W20</f>
        <v>7.521292743885835</v>
      </c>
      <c r="Y20" s="37"/>
      <c r="Z20" s="37"/>
    </row>
    <row r="21" spans="1:26" s="39" customFormat="1" ht="18">
      <c r="A21" s="43">
        <v>15</v>
      </c>
      <c r="B21" s="106"/>
      <c r="C21" s="126" t="s">
        <v>69</v>
      </c>
      <c r="D21" s="127">
        <v>38835</v>
      </c>
      <c r="E21" s="126" t="s">
        <v>25</v>
      </c>
      <c r="F21" s="126" t="s">
        <v>76</v>
      </c>
      <c r="G21" s="128">
        <v>65</v>
      </c>
      <c r="H21" s="128">
        <v>26</v>
      </c>
      <c r="I21" s="128">
        <v>7</v>
      </c>
      <c r="J21" s="129">
        <v>3411.5</v>
      </c>
      <c r="K21" s="130">
        <v>730</v>
      </c>
      <c r="L21" s="129">
        <v>4703</v>
      </c>
      <c r="M21" s="130">
        <v>1032</v>
      </c>
      <c r="N21" s="129">
        <v>4329.5</v>
      </c>
      <c r="O21" s="130">
        <v>975</v>
      </c>
      <c r="P21" s="178">
        <f>SUM(J21+L21+N21)</f>
        <v>12444</v>
      </c>
      <c r="Q21" s="130">
        <f>SUM(K21+M21+O21)</f>
        <v>2737</v>
      </c>
      <c r="R21" s="123">
        <f>IF(P21&lt;&gt;0,Q21/H21,"")</f>
        <v>105.26923076923077</v>
      </c>
      <c r="S21" s="124">
        <f>IF(P21&lt;&gt;0,P21/Q21,"")</f>
        <v>4.546583850931677</v>
      </c>
      <c r="T21" s="129">
        <v>16155</v>
      </c>
      <c r="U21" s="125">
        <f t="shared" si="0"/>
        <v>-0.2297121634168988</v>
      </c>
      <c r="V21" s="129">
        <v>907906</v>
      </c>
      <c r="W21" s="130">
        <v>131834</v>
      </c>
      <c r="X21" s="149">
        <f>V21/W21</f>
        <v>6.8867363502586585</v>
      </c>
      <c r="Y21" s="37"/>
      <c r="Z21" s="37"/>
    </row>
    <row r="22" spans="1:26" s="39" customFormat="1" ht="18">
      <c r="A22" s="43">
        <v>16</v>
      </c>
      <c r="B22" s="106"/>
      <c r="C22" s="126" t="s">
        <v>109</v>
      </c>
      <c r="D22" s="127">
        <v>38674</v>
      </c>
      <c r="E22" s="126" t="s">
        <v>25</v>
      </c>
      <c r="F22" s="126" t="s">
        <v>76</v>
      </c>
      <c r="G22" s="128">
        <v>72</v>
      </c>
      <c r="H22" s="128">
        <v>3</v>
      </c>
      <c r="I22" s="128">
        <v>30</v>
      </c>
      <c r="J22" s="129">
        <v>2294</v>
      </c>
      <c r="K22" s="130">
        <v>758</v>
      </c>
      <c r="L22" s="129">
        <v>2468</v>
      </c>
      <c r="M22" s="130">
        <v>812</v>
      </c>
      <c r="N22" s="129">
        <v>2522</v>
      </c>
      <c r="O22" s="130">
        <v>820</v>
      </c>
      <c r="P22" s="178">
        <f>J22+L22+N22</f>
        <v>7284</v>
      </c>
      <c r="Q22" s="130">
        <f>K22+M22+O22</f>
        <v>2390</v>
      </c>
      <c r="R22" s="123">
        <f>IF(P22&lt;&gt;0,Q22/H22,"")</f>
        <v>796.6666666666666</v>
      </c>
      <c r="S22" s="124">
        <f>IF(P22&lt;&gt;0,P22/Q22,"")</f>
        <v>3.0476987447698747</v>
      </c>
      <c r="T22" s="129">
        <v>235</v>
      </c>
      <c r="U22" s="125">
        <f t="shared" si="0"/>
        <v>29.995744680851065</v>
      </c>
      <c r="V22" s="129">
        <v>25090315</v>
      </c>
      <c r="W22" s="130">
        <v>3732990</v>
      </c>
      <c r="X22" s="149">
        <f>V22/W22</f>
        <v>6.721238203156183</v>
      </c>
      <c r="Y22" s="37"/>
      <c r="Z22" s="37"/>
    </row>
    <row r="23" spans="1:26" s="39" customFormat="1" ht="18">
      <c r="A23" s="43">
        <v>17</v>
      </c>
      <c r="B23" s="106"/>
      <c r="C23" s="111" t="s">
        <v>106</v>
      </c>
      <c r="D23" s="112">
        <v>38870</v>
      </c>
      <c r="E23" s="111" t="s">
        <v>93</v>
      </c>
      <c r="F23" s="111" t="s">
        <v>107</v>
      </c>
      <c r="G23" s="114">
        <v>5</v>
      </c>
      <c r="H23" s="114">
        <v>5</v>
      </c>
      <c r="I23" s="114">
        <v>2</v>
      </c>
      <c r="J23" s="115">
        <v>1574</v>
      </c>
      <c r="K23" s="116">
        <v>196</v>
      </c>
      <c r="L23" s="115">
        <v>2714</v>
      </c>
      <c r="M23" s="116">
        <v>322</v>
      </c>
      <c r="N23" s="115">
        <v>2750</v>
      </c>
      <c r="O23" s="116">
        <v>332</v>
      </c>
      <c r="P23" s="179">
        <f>+J23+L23+N23</f>
        <v>7038</v>
      </c>
      <c r="Q23" s="122">
        <f>+K23+M23+O23</f>
        <v>850</v>
      </c>
      <c r="R23" s="123">
        <f>IF(P23&lt;&gt;0,Q23/H23,"")</f>
        <v>170</v>
      </c>
      <c r="S23" s="124">
        <f>IF(P23&lt;&gt;0,P23/Q23,"")</f>
        <v>8.28</v>
      </c>
      <c r="T23" s="134"/>
      <c r="U23" s="125">
        <f t="shared" si="0"/>
      </c>
      <c r="V23" s="117">
        <v>27246</v>
      </c>
      <c r="W23" s="137">
        <v>3013</v>
      </c>
      <c r="X23" s="151">
        <f>IF(V23&lt;&gt;0,V23/W23,"")</f>
        <v>9.042814470627281</v>
      </c>
      <c r="Y23" s="37"/>
      <c r="Z23" s="37"/>
    </row>
    <row r="24" spans="1:26" s="39" customFormat="1" ht="18">
      <c r="A24" s="43">
        <v>18</v>
      </c>
      <c r="B24" s="106"/>
      <c r="C24" s="126" t="s">
        <v>95</v>
      </c>
      <c r="D24" s="127">
        <v>38709</v>
      </c>
      <c r="E24" s="126" t="s">
        <v>96</v>
      </c>
      <c r="F24" s="126" t="s">
        <v>97</v>
      </c>
      <c r="G24" s="128">
        <v>233</v>
      </c>
      <c r="H24" s="128">
        <v>52</v>
      </c>
      <c r="I24" s="128">
        <v>24</v>
      </c>
      <c r="J24" s="129">
        <v>1143</v>
      </c>
      <c r="K24" s="130">
        <v>381</v>
      </c>
      <c r="L24" s="129">
        <v>2706</v>
      </c>
      <c r="M24" s="130">
        <v>904</v>
      </c>
      <c r="N24" s="129">
        <v>3111</v>
      </c>
      <c r="O24" s="130">
        <v>1037</v>
      </c>
      <c r="P24" s="178">
        <f>J24+L24+N24</f>
        <v>6960</v>
      </c>
      <c r="Q24" s="130">
        <f>K24+M24+O24</f>
        <v>2322</v>
      </c>
      <c r="R24" s="123">
        <f>IF(P24&lt;&gt;0,Q24/H24,"")</f>
        <v>44.65384615384615</v>
      </c>
      <c r="S24" s="124">
        <f>IF(P24&lt;&gt;0,P24/Q24,"")</f>
        <v>2.9974160206718348</v>
      </c>
      <c r="T24" s="129"/>
      <c r="U24" s="125">
        <f t="shared" si="0"/>
      </c>
      <c r="V24" s="129">
        <v>17081393.5</v>
      </c>
      <c r="W24" s="130">
        <v>2579265</v>
      </c>
      <c r="X24" s="150">
        <f>+V24/W24</f>
        <v>6.622581820790031</v>
      </c>
      <c r="Y24" s="37"/>
      <c r="Z24" s="37"/>
    </row>
    <row r="25" spans="1:26" s="39" customFormat="1" ht="18">
      <c r="A25" s="43">
        <v>19</v>
      </c>
      <c r="B25" s="106"/>
      <c r="C25" s="111" t="s">
        <v>68</v>
      </c>
      <c r="D25" s="112">
        <v>38835</v>
      </c>
      <c r="E25" s="111" t="s">
        <v>27</v>
      </c>
      <c r="F25" s="126" t="s">
        <v>52</v>
      </c>
      <c r="G25" s="114">
        <v>71</v>
      </c>
      <c r="H25" s="114">
        <v>17</v>
      </c>
      <c r="I25" s="114">
        <v>7</v>
      </c>
      <c r="J25" s="129">
        <v>1282</v>
      </c>
      <c r="K25" s="130">
        <v>259</v>
      </c>
      <c r="L25" s="129">
        <v>2418</v>
      </c>
      <c r="M25" s="130">
        <v>490</v>
      </c>
      <c r="N25" s="129">
        <v>2465</v>
      </c>
      <c r="O25" s="130">
        <v>490</v>
      </c>
      <c r="P25" s="178">
        <f>+N25+L25+J25</f>
        <v>6165</v>
      </c>
      <c r="Q25" s="130">
        <f>+O25+M25+K25</f>
        <v>1239</v>
      </c>
      <c r="R25" s="130">
        <f>+Q25/H25</f>
        <v>72.88235294117646</v>
      </c>
      <c r="S25" s="131">
        <f>+P25/Q25</f>
        <v>4.9757869249394675</v>
      </c>
      <c r="T25" s="129">
        <v>5596</v>
      </c>
      <c r="U25" s="125">
        <f t="shared" si="0"/>
        <v>0.10167977126518941</v>
      </c>
      <c r="V25" s="129">
        <v>986682</v>
      </c>
      <c r="W25" s="130">
        <v>119736</v>
      </c>
      <c r="X25" s="150">
        <f>+V25/W25</f>
        <v>8.240479053918621</v>
      </c>
      <c r="Y25" s="37"/>
      <c r="Z25" s="37"/>
    </row>
    <row r="26" spans="1:26" s="39" customFormat="1" ht="18">
      <c r="A26" s="43">
        <v>20</v>
      </c>
      <c r="B26" s="106"/>
      <c r="C26" s="111" t="s">
        <v>77</v>
      </c>
      <c r="D26" s="112">
        <v>38849</v>
      </c>
      <c r="E26" s="113" t="s">
        <v>24</v>
      </c>
      <c r="F26" s="111" t="s">
        <v>78</v>
      </c>
      <c r="G26" s="114">
        <v>14</v>
      </c>
      <c r="H26" s="114">
        <v>9</v>
      </c>
      <c r="I26" s="114">
        <v>5</v>
      </c>
      <c r="J26" s="115">
        <v>1099.5</v>
      </c>
      <c r="K26" s="116">
        <v>181</v>
      </c>
      <c r="L26" s="115">
        <v>1486.5</v>
      </c>
      <c r="M26" s="116">
        <v>260</v>
      </c>
      <c r="N26" s="115">
        <v>1571</v>
      </c>
      <c r="O26" s="116">
        <v>253</v>
      </c>
      <c r="P26" s="179">
        <f aca="true" t="shared" si="1" ref="P26:Q28">+J26+L26+N26</f>
        <v>4157</v>
      </c>
      <c r="Q26" s="122">
        <f t="shared" si="1"/>
        <v>694</v>
      </c>
      <c r="R26" s="123">
        <f>IF(P26&lt;&gt;0,Q26/H26,"")</f>
        <v>77.11111111111111</v>
      </c>
      <c r="S26" s="124">
        <f>IF(P26&lt;&gt;0,P26/Q26,"")</f>
        <v>5.989913544668588</v>
      </c>
      <c r="T26" s="115">
        <v>6886.5</v>
      </c>
      <c r="U26" s="125">
        <f t="shared" si="0"/>
        <v>-0.39635518768605243</v>
      </c>
      <c r="V26" s="115">
        <v>179587.5</v>
      </c>
      <c r="W26" s="116">
        <v>21642</v>
      </c>
      <c r="X26" s="151">
        <f>V26/W26</f>
        <v>8.29810091488772</v>
      </c>
      <c r="Y26" s="37"/>
      <c r="Z26" s="37"/>
    </row>
    <row r="27" spans="1:26" s="39" customFormat="1" ht="18">
      <c r="A27" s="43">
        <v>21</v>
      </c>
      <c r="B27" s="106"/>
      <c r="C27" s="111" t="s">
        <v>86</v>
      </c>
      <c r="D27" s="112">
        <v>38863</v>
      </c>
      <c r="E27" s="113" t="s">
        <v>24</v>
      </c>
      <c r="F27" s="111" t="s">
        <v>56</v>
      </c>
      <c r="G27" s="114">
        <v>17</v>
      </c>
      <c r="H27" s="114">
        <v>9</v>
      </c>
      <c r="I27" s="114">
        <v>3</v>
      </c>
      <c r="J27" s="115">
        <v>560</v>
      </c>
      <c r="K27" s="116">
        <v>93</v>
      </c>
      <c r="L27" s="115">
        <v>1107</v>
      </c>
      <c r="M27" s="116">
        <v>173</v>
      </c>
      <c r="N27" s="115">
        <v>1241.5</v>
      </c>
      <c r="O27" s="116">
        <v>205</v>
      </c>
      <c r="P27" s="179">
        <f t="shared" si="1"/>
        <v>2908.5</v>
      </c>
      <c r="Q27" s="122">
        <f t="shared" si="1"/>
        <v>471</v>
      </c>
      <c r="R27" s="123">
        <f>IF(P27&lt;&gt;0,Q27/H27,"")</f>
        <v>52.333333333333336</v>
      </c>
      <c r="S27" s="124">
        <f>IF(P27&lt;&gt;0,P27/Q27,"")</f>
        <v>6.17515923566879</v>
      </c>
      <c r="T27" s="115">
        <v>10122</v>
      </c>
      <c r="U27" s="125">
        <f t="shared" si="0"/>
        <v>-0.7126556016597511</v>
      </c>
      <c r="V27" s="115">
        <v>48638</v>
      </c>
      <c r="W27" s="116">
        <v>6583</v>
      </c>
      <c r="X27" s="151">
        <f>V27/W27</f>
        <v>7.388424730366094</v>
      </c>
      <c r="Y27" s="37"/>
      <c r="Z27" s="37"/>
    </row>
    <row r="28" spans="1:26" s="39" customFormat="1" ht="18">
      <c r="A28" s="43">
        <v>22</v>
      </c>
      <c r="B28" s="106"/>
      <c r="C28" s="111" t="s">
        <v>73</v>
      </c>
      <c r="D28" s="112">
        <v>38716</v>
      </c>
      <c r="E28" s="113" t="s">
        <v>24</v>
      </c>
      <c r="F28" s="111" t="s">
        <v>56</v>
      </c>
      <c r="G28" s="114">
        <v>14</v>
      </c>
      <c r="H28" s="114">
        <v>6</v>
      </c>
      <c r="I28" s="114">
        <v>6</v>
      </c>
      <c r="J28" s="115">
        <v>400</v>
      </c>
      <c r="K28" s="116">
        <v>108</v>
      </c>
      <c r="L28" s="115">
        <v>709</v>
      </c>
      <c r="M28" s="116">
        <v>166</v>
      </c>
      <c r="N28" s="115">
        <v>659</v>
      </c>
      <c r="O28" s="116">
        <v>152</v>
      </c>
      <c r="P28" s="179">
        <f t="shared" si="1"/>
        <v>1768</v>
      </c>
      <c r="Q28" s="122">
        <f t="shared" si="1"/>
        <v>426</v>
      </c>
      <c r="R28" s="123">
        <f>IF(P28&lt;&gt;0,Q28/H28,"")</f>
        <v>71</v>
      </c>
      <c r="S28" s="124">
        <f>IF(P28&lt;&gt;0,P28/Q28,"")</f>
        <v>4.150234741784038</v>
      </c>
      <c r="T28" s="115">
        <v>1512.5</v>
      </c>
      <c r="U28" s="125">
        <f t="shared" si="0"/>
        <v>0.16892561983471074</v>
      </c>
      <c r="V28" s="115">
        <v>72805</v>
      </c>
      <c r="W28" s="116">
        <v>8982</v>
      </c>
      <c r="X28" s="151">
        <f>V28/W28</f>
        <v>8.105655755956358</v>
      </c>
      <c r="Y28" s="37"/>
      <c r="Z28" s="37"/>
    </row>
    <row r="29" spans="1:26" s="39" customFormat="1" ht="18">
      <c r="A29" s="43">
        <v>23</v>
      </c>
      <c r="B29" s="106"/>
      <c r="C29" s="111" t="s">
        <v>112</v>
      </c>
      <c r="D29" s="112">
        <v>38821</v>
      </c>
      <c r="E29" s="111" t="s">
        <v>27</v>
      </c>
      <c r="F29" s="126" t="s">
        <v>48</v>
      </c>
      <c r="G29" s="114">
        <v>94</v>
      </c>
      <c r="H29" s="114">
        <v>11</v>
      </c>
      <c r="I29" s="114">
        <v>9</v>
      </c>
      <c r="J29" s="175">
        <v>211</v>
      </c>
      <c r="K29" s="176">
        <v>58</v>
      </c>
      <c r="L29" s="175">
        <v>693</v>
      </c>
      <c r="M29" s="176">
        <v>183</v>
      </c>
      <c r="N29" s="175">
        <v>803</v>
      </c>
      <c r="O29" s="176">
        <v>167</v>
      </c>
      <c r="P29" s="178">
        <f>+N29+L29+J29</f>
        <v>1707</v>
      </c>
      <c r="Q29" s="130">
        <f>+O29+M29+K29</f>
        <v>408</v>
      </c>
      <c r="R29" s="130">
        <f>+Q29/H29</f>
        <v>37.09090909090909</v>
      </c>
      <c r="S29" s="131">
        <f>+P29/Q29</f>
        <v>4.1838235294117645</v>
      </c>
      <c r="T29" s="129">
        <v>2974</v>
      </c>
      <c r="U29" s="125">
        <f t="shared" si="0"/>
        <v>-0.4260255548083389</v>
      </c>
      <c r="V29" s="129">
        <v>979361</v>
      </c>
      <c r="W29" s="130">
        <v>144092</v>
      </c>
      <c r="X29" s="150">
        <f>+V29/W29</f>
        <v>6.79677567109902</v>
      </c>
      <c r="Y29" s="37"/>
      <c r="Z29" s="37"/>
    </row>
    <row r="30" spans="1:24" s="40" customFormat="1" ht="15">
      <c r="A30" s="43">
        <v>24</v>
      </c>
      <c r="B30" s="107"/>
      <c r="C30" s="111" t="s">
        <v>70</v>
      </c>
      <c r="D30" s="112">
        <v>38835</v>
      </c>
      <c r="E30" s="113" t="s">
        <v>24</v>
      </c>
      <c r="F30" s="111" t="s">
        <v>50</v>
      </c>
      <c r="G30" s="114">
        <v>40</v>
      </c>
      <c r="H30" s="114">
        <v>7</v>
      </c>
      <c r="I30" s="114">
        <v>7</v>
      </c>
      <c r="J30" s="115">
        <v>367</v>
      </c>
      <c r="K30" s="116">
        <v>77</v>
      </c>
      <c r="L30" s="115">
        <v>748.5</v>
      </c>
      <c r="M30" s="116">
        <v>151</v>
      </c>
      <c r="N30" s="115">
        <v>556</v>
      </c>
      <c r="O30" s="116">
        <v>120</v>
      </c>
      <c r="P30" s="179">
        <f>+J30+L30+N30</f>
        <v>1671.5</v>
      </c>
      <c r="Q30" s="122">
        <f>+K30+M30+O30</f>
        <v>348</v>
      </c>
      <c r="R30" s="123">
        <f>IF(P30&lt;&gt;0,Q30/H30,"")</f>
        <v>49.714285714285715</v>
      </c>
      <c r="S30" s="124">
        <f>IF(P30&lt;&gt;0,P30/Q30,"")</f>
        <v>4.80316091954023</v>
      </c>
      <c r="T30" s="115">
        <v>3554.5</v>
      </c>
      <c r="U30" s="125">
        <f t="shared" si="0"/>
        <v>-0.5297510198340132</v>
      </c>
      <c r="V30" s="115">
        <v>236013</v>
      </c>
      <c r="W30" s="116">
        <v>29740</v>
      </c>
      <c r="X30" s="151">
        <f>V30/W30</f>
        <v>7.935877605917955</v>
      </c>
    </row>
    <row r="31" spans="1:24" s="40" customFormat="1" ht="15">
      <c r="A31" s="43">
        <v>25</v>
      </c>
      <c r="B31" s="107"/>
      <c r="C31" s="126" t="s">
        <v>61</v>
      </c>
      <c r="D31" s="127">
        <v>38828</v>
      </c>
      <c r="E31" s="126" t="s">
        <v>25</v>
      </c>
      <c r="F31" s="126" t="s">
        <v>62</v>
      </c>
      <c r="G31" s="128">
        <v>43</v>
      </c>
      <c r="H31" s="128">
        <v>8</v>
      </c>
      <c r="I31" s="128">
        <v>8</v>
      </c>
      <c r="J31" s="129">
        <v>382</v>
      </c>
      <c r="K31" s="130">
        <v>118</v>
      </c>
      <c r="L31" s="129">
        <v>551</v>
      </c>
      <c r="M31" s="130">
        <v>143</v>
      </c>
      <c r="N31" s="129">
        <v>719</v>
      </c>
      <c r="O31" s="130">
        <v>173</v>
      </c>
      <c r="P31" s="178">
        <f>SUM(J31+L31+N31)</f>
        <v>1652</v>
      </c>
      <c r="Q31" s="130">
        <f>SUM(K31+M31+O31)</f>
        <v>434</v>
      </c>
      <c r="R31" s="123">
        <f>IF(P31&lt;&gt;0,Q31/H31,"")</f>
        <v>54.25</v>
      </c>
      <c r="S31" s="124">
        <f>IF(P31&lt;&gt;0,P31/Q31,"")</f>
        <v>3.806451612903226</v>
      </c>
      <c r="T31" s="129">
        <v>7887</v>
      </c>
      <c r="U31" s="125">
        <f t="shared" si="0"/>
        <v>-0.790541397235958</v>
      </c>
      <c r="V31" s="129">
        <v>588643.5</v>
      </c>
      <c r="W31" s="130">
        <v>91032</v>
      </c>
      <c r="X31" s="149">
        <f>V31/W31</f>
        <v>6.466336013709465</v>
      </c>
    </row>
    <row r="32" spans="1:24" s="40" customFormat="1" ht="15">
      <c r="A32" s="43">
        <v>26</v>
      </c>
      <c r="B32" s="107"/>
      <c r="C32" s="111" t="s">
        <v>60</v>
      </c>
      <c r="D32" s="112">
        <v>38828</v>
      </c>
      <c r="E32" s="113" t="s">
        <v>24</v>
      </c>
      <c r="F32" s="111" t="s">
        <v>53</v>
      </c>
      <c r="G32" s="114">
        <v>59</v>
      </c>
      <c r="H32" s="114">
        <v>4</v>
      </c>
      <c r="I32" s="114">
        <v>8</v>
      </c>
      <c r="J32" s="115">
        <v>273.5</v>
      </c>
      <c r="K32" s="116">
        <v>67</v>
      </c>
      <c r="L32" s="115">
        <v>517.5</v>
      </c>
      <c r="M32" s="116">
        <v>121</v>
      </c>
      <c r="N32" s="115">
        <v>457</v>
      </c>
      <c r="O32" s="116">
        <v>104</v>
      </c>
      <c r="P32" s="179">
        <f>+J32+L32+N32</f>
        <v>1248</v>
      </c>
      <c r="Q32" s="122">
        <f>+K32+M32+O32</f>
        <v>292</v>
      </c>
      <c r="R32" s="123">
        <f>IF(P32&lt;&gt;0,Q32/H32,"")</f>
        <v>73</v>
      </c>
      <c r="S32" s="124">
        <f>IF(P32&lt;&gt;0,P32/Q32,"")</f>
        <v>4.273972602739726</v>
      </c>
      <c r="T32" s="115">
        <v>1336</v>
      </c>
      <c r="U32" s="125">
        <f t="shared" si="0"/>
        <v>-0.0658682634730539</v>
      </c>
      <c r="V32" s="115">
        <v>763866.5</v>
      </c>
      <c r="W32" s="116">
        <v>97432</v>
      </c>
      <c r="X32" s="151">
        <f>V32/W32</f>
        <v>7.839996099843994</v>
      </c>
    </row>
    <row r="33" spans="1:24" s="40" customFormat="1" ht="15">
      <c r="A33" s="43">
        <v>27</v>
      </c>
      <c r="B33" s="107"/>
      <c r="C33" s="111" t="s">
        <v>23</v>
      </c>
      <c r="D33" s="112">
        <v>38779</v>
      </c>
      <c r="E33" s="111" t="s">
        <v>27</v>
      </c>
      <c r="F33" s="126" t="s">
        <v>48</v>
      </c>
      <c r="G33" s="114">
        <v>60</v>
      </c>
      <c r="H33" s="114">
        <v>4</v>
      </c>
      <c r="I33" s="114">
        <v>29</v>
      </c>
      <c r="J33" s="129">
        <v>159</v>
      </c>
      <c r="K33" s="130">
        <v>32</v>
      </c>
      <c r="L33" s="129">
        <v>540</v>
      </c>
      <c r="M33" s="130">
        <v>110</v>
      </c>
      <c r="N33" s="129">
        <v>524</v>
      </c>
      <c r="O33" s="130">
        <v>106</v>
      </c>
      <c r="P33" s="178">
        <f>+N33+L33+J33</f>
        <v>1223</v>
      </c>
      <c r="Q33" s="130">
        <f>+O33+M33+K33</f>
        <v>248</v>
      </c>
      <c r="R33" s="130">
        <f>+Q33/H33</f>
        <v>62</v>
      </c>
      <c r="S33" s="131">
        <f>+P33/Q33</f>
        <v>4.931451612903226</v>
      </c>
      <c r="T33" s="129">
        <v>679</v>
      </c>
      <c r="U33" s="125">
        <f t="shared" si="0"/>
        <v>0.801178203240059</v>
      </c>
      <c r="V33" s="129">
        <v>971030</v>
      </c>
      <c r="W33" s="130">
        <v>144485</v>
      </c>
      <c r="X33" s="150">
        <f>+V33/W33</f>
        <v>6.720628438938298</v>
      </c>
    </row>
    <row r="34" spans="1:26" s="39" customFormat="1" ht="18">
      <c r="A34" s="43">
        <v>28</v>
      </c>
      <c r="B34" s="106"/>
      <c r="C34" s="126" t="s">
        <v>74</v>
      </c>
      <c r="D34" s="127">
        <v>38842</v>
      </c>
      <c r="E34" s="126" t="s">
        <v>25</v>
      </c>
      <c r="F34" s="126" t="s">
        <v>75</v>
      </c>
      <c r="G34" s="128">
        <v>40</v>
      </c>
      <c r="H34" s="128">
        <v>8</v>
      </c>
      <c r="I34" s="128">
        <v>6</v>
      </c>
      <c r="J34" s="129">
        <v>265</v>
      </c>
      <c r="K34" s="130">
        <v>61</v>
      </c>
      <c r="L34" s="129">
        <v>320</v>
      </c>
      <c r="M34" s="130">
        <v>73</v>
      </c>
      <c r="N34" s="129">
        <v>315</v>
      </c>
      <c r="O34" s="130">
        <v>71</v>
      </c>
      <c r="P34" s="178">
        <f>J34+L34+N34</f>
        <v>900</v>
      </c>
      <c r="Q34" s="130">
        <f>K34+M34+O34</f>
        <v>205</v>
      </c>
      <c r="R34" s="123">
        <f aca="true" t="shared" si="2" ref="R34:R40">IF(P34&lt;&gt;0,Q34/H34,"")</f>
        <v>25.625</v>
      </c>
      <c r="S34" s="124">
        <f aca="true" t="shared" si="3" ref="S34:S40">IF(P34&lt;&gt;0,P34/Q34,"")</f>
        <v>4.390243902439025</v>
      </c>
      <c r="T34" s="129">
        <v>524</v>
      </c>
      <c r="U34" s="125">
        <f t="shared" si="0"/>
        <v>0.7175572519083969</v>
      </c>
      <c r="V34" s="132">
        <v>62421.5</v>
      </c>
      <c r="W34" s="133">
        <v>10792</v>
      </c>
      <c r="X34" s="149">
        <f>V34/W34</f>
        <v>5.784053002223869</v>
      </c>
      <c r="Y34" s="37"/>
      <c r="Z34" s="37"/>
    </row>
    <row r="35" spans="1:26" s="39" customFormat="1" ht="18">
      <c r="A35" s="43">
        <v>29</v>
      </c>
      <c r="B35" s="106"/>
      <c r="C35" s="111" t="s">
        <v>65</v>
      </c>
      <c r="D35" s="112">
        <v>38828</v>
      </c>
      <c r="E35" s="111" t="s">
        <v>43</v>
      </c>
      <c r="F35" s="111" t="s">
        <v>52</v>
      </c>
      <c r="G35" s="114">
        <v>46</v>
      </c>
      <c r="H35" s="114">
        <v>3</v>
      </c>
      <c r="I35" s="114">
        <v>8</v>
      </c>
      <c r="J35" s="115">
        <v>191</v>
      </c>
      <c r="K35" s="116">
        <v>36</v>
      </c>
      <c r="L35" s="115">
        <v>392</v>
      </c>
      <c r="M35" s="116">
        <v>74</v>
      </c>
      <c r="N35" s="115">
        <v>253</v>
      </c>
      <c r="O35" s="116">
        <v>47</v>
      </c>
      <c r="P35" s="179">
        <f>+J35+L35+N35</f>
        <v>836</v>
      </c>
      <c r="Q35" s="122">
        <f>+K35+M35+O35</f>
        <v>157</v>
      </c>
      <c r="R35" s="123">
        <f t="shared" si="2"/>
        <v>52.333333333333336</v>
      </c>
      <c r="S35" s="124">
        <f t="shared" si="3"/>
        <v>5.32484076433121</v>
      </c>
      <c r="T35" s="117">
        <f>191+392+253</f>
        <v>836</v>
      </c>
      <c r="U35" s="125">
        <f t="shared" si="0"/>
        <v>0</v>
      </c>
      <c r="V35" s="115">
        <v>144765</v>
      </c>
      <c r="W35" s="116">
        <v>20383</v>
      </c>
      <c r="X35" s="151">
        <f>+V35/W35</f>
        <v>7.102242064465486</v>
      </c>
      <c r="Y35" s="37"/>
      <c r="Z35" s="37"/>
    </row>
    <row r="36" spans="1:26" s="39" customFormat="1" ht="18">
      <c r="A36" s="43">
        <v>30</v>
      </c>
      <c r="B36" s="106"/>
      <c r="C36" s="111" t="s">
        <v>79</v>
      </c>
      <c r="D36" s="112">
        <v>38849</v>
      </c>
      <c r="E36" s="113" t="s">
        <v>24</v>
      </c>
      <c r="F36" s="111" t="s">
        <v>28</v>
      </c>
      <c r="G36" s="114">
        <v>20</v>
      </c>
      <c r="H36" s="114">
        <v>4</v>
      </c>
      <c r="I36" s="114">
        <v>5</v>
      </c>
      <c r="J36" s="115">
        <v>196.5</v>
      </c>
      <c r="K36" s="116">
        <v>29</v>
      </c>
      <c r="L36" s="115">
        <v>245</v>
      </c>
      <c r="M36" s="116">
        <v>38</v>
      </c>
      <c r="N36" s="115">
        <v>298.5</v>
      </c>
      <c r="O36" s="116">
        <v>42</v>
      </c>
      <c r="P36" s="179">
        <f>+J36+L36+N36</f>
        <v>740</v>
      </c>
      <c r="Q36" s="122">
        <f>+K36+M36+O36</f>
        <v>109</v>
      </c>
      <c r="R36" s="123">
        <f t="shared" si="2"/>
        <v>27.25</v>
      </c>
      <c r="S36" s="124">
        <f t="shared" si="3"/>
        <v>6.7889908256880735</v>
      </c>
      <c r="T36" s="115">
        <v>91</v>
      </c>
      <c r="U36" s="125">
        <f t="shared" si="0"/>
        <v>7.131868131868132</v>
      </c>
      <c r="V36" s="115">
        <v>32815.5</v>
      </c>
      <c r="W36" s="116">
        <v>3766</v>
      </c>
      <c r="X36" s="151">
        <f>V36/W36</f>
        <v>8.713621879978758</v>
      </c>
      <c r="Y36" s="37"/>
      <c r="Z36" s="37"/>
    </row>
    <row r="37" spans="1:26" s="39" customFormat="1" ht="18">
      <c r="A37" s="43">
        <v>31</v>
      </c>
      <c r="B37" s="106"/>
      <c r="C37" s="126" t="s">
        <v>121</v>
      </c>
      <c r="D37" s="127">
        <v>38828</v>
      </c>
      <c r="E37" s="126" t="s">
        <v>28</v>
      </c>
      <c r="F37" s="126" t="s">
        <v>122</v>
      </c>
      <c r="G37" s="128">
        <v>5</v>
      </c>
      <c r="H37" s="128">
        <v>2</v>
      </c>
      <c r="I37" s="128">
        <v>6</v>
      </c>
      <c r="J37" s="129">
        <v>122</v>
      </c>
      <c r="K37" s="130">
        <v>24</v>
      </c>
      <c r="L37" s="129">
        <v>316</v>
      </c>
      <c r="M37" s="130">
        <v>55</v>
      </c>
      <c r="N37" s="129">
        <v>257</v>
      </c>
      <c r="O37" s="130">
        <v>42</v>
      </c>
      <c r="P37" s="178">
        <f>+N37+L37+J37</f>
        <v>695</v>
      </c>
      <c r="Q37" s="130">
        <f>+O37+M37+K37</f>
        <v>121</v>
      </c>
      <c r="R37" s="123">
        <f t="shared" si="2"/>
        <v>60.5</v>
      </c>
      <c r="S37" s="124">
        <f t="shared" si="3"/>
        <v>5.743801652892562</v>
      </c>
      <c r="T37" s="129"/>
      <c r="U37" s="125">
        <f t="shared" si="0"/>
      </c>
      <c r="V37" s="129">
        <v>46854</v>
      </c>
      <c r="W37" s="130">
        <v>6465</v>
      </c>
      <c r="X37" s="150">
        <f>+V37/W37</f>
        <v>7.247331786542923</v>
      </c>
      <c r="Y37" s="37"/>
      <c r="Z37" s="37"/>
    </row>
    <row r="38" spans="1:26" s="39" customFormat="1" ht="18">
      <c r="A38" s="43">
        <v>32</v>
      </c>
      <c r="B38" s="106"/>
      <c r="C38" s="111" t="s">
        <v>89</v>
      </c>
      <c r="D38" s="112">
        <v>38800</v>
      </c>
      <c r="E38" s="111" t="s">
        <v>90</v>
      </c>
      <c r="F38" s="111" t="s">
        <v>91</v>
      </c>
      <c r="G38" s="114">
        <v>58</v>
      </c>
      <c r="H38" s="114">
        <v>2</v>
      </c>
      <c r="I38" s="114">
        <v>12</v>
      </c>
      <c r="J38" s="115">
        <v>236</v>
      </c>
      <c r="K38" s="116">
        <v>44</v>
      </c>
      <c r="L38" s="115">
        <v>200</v>
      </c>
      <c r="M38" s="116">
        <v>34</v>
      </c>
      <c r="N38" s="115">
        <v>150</v>
      </c>
      <c r="O38" s="116">
        <v>28</v>
      </c>
      <c r="P38" s="179">
        <f aca="true" t="shared" si="4" ref="P38:Q40">+J38+L38+N38</f>
        <v>586</v>
      </c>
      <c r="Q38" s="122">
        <f t="shared" si="4"/>
        <v>106</v>
      </c>
      <c r="R38" s="123">
        <f t="shared" si="2"/>
        <v>53</v>
      </c>
      <c r="S38" s="124">
        <f t="shared" si="3"/>
        <v>5.528301886792453</v>
      </c>
      <c r="T38" s="115">
        <v>2323</v>
      </c>
      <c r="U38" s="125">
        <f t="shared" si="0"/>
        <v>-0.7477399913904433</v>
      </c>
      <c r="V38" s="117">
        <f>350945.5+222517.5+139156.5+40897.5+38142.5+25481.5+16036.5+2540+5715.5+4760+5176+586</f>
        <v>851955</v>
      </c>
      <c r="W38" s="137">
        <f>46256+31606+20219+8293+8608+6050+3760+524+1828+885+1287+106</f>
        <v>129422</v>
      </c>
      <c r="X38" s="151">
        <f>IF(V38&lt;&gt;0,V38/W38,"")</f>
        <v>6.58276799925824</v>
      </c>
      <c r="Y38" s="37"/>
      <c r="Z38" s="37"/>
    </row>
    <row r="39" spans="1:26" s="39" customFormat="1" ht="18">
      <c r="A39" s="43">
        <v>33</v>
      </c>
      <c r="B39" s="106"/>
      <c r="C39" s="111" t="s">
        <v>45</v>
      </c>
      <c r="D39" s="112">
        <v>38814</v>
      </c>
      <c r="E39" s="113" t="s">
        <v>24</v>
      </c>
      <c r="F39" s="111" t="s">
        <v>46</v>
      </c>
      <c r="G39" s="114">
        <v>124</v>
      </c>
      <c r="H39" s="114">
        <v>4</v>
      </c>
      <c r="I39" s="114">
        <v>10</v>
      </c>
      <c r="J39" s="115">
        <v>187.5</v>
      </c>
      <c r="K39" s="116">
        <v>49</v>
      </c>
      <c r="L39" s="115">
        <v>234.5</v>
      </c>
      <c r="M39" s="116">
        <v>63</v>
      </c>
      <c r="N39" s="115">
        <v>163.5</v>
      </c>
      <c r="O39" s="116">
        <v>48</v>
      </c>
      <c r="P39" s="179">
        <f t="shared" si="4"/>
        <v>585.5</v>
      </c>
      <c r="Q39" s="122">
        <f t="shared" si="4"/>
        <v>160</v>
      </c>
      <c r="R39" s="123">
        <f t="shared" si="2"/>
        <v>40</v>
      </c>
      <c r="S39" s="124">
        <f t="shared" si="3"/>
        <v>3.659375</v>
      </c>
      <c r="T39" s="115">
        <v>376</v>
      </c>
      <c r="U39" s="125">
        <f aca="true" t="shared" si="5" ref="U39:U70">IF(T39&lt;&gt;0,-(T39-P39)/T39,"")</f>
        <v>0.5571808510638298</v>
      </c>
      <c r="V39" s="115">
        <v>1049926</v>
      </c>
      <c r="W39" s="116">
        <v>171154</v>
      </c>
      <c r="X39" s="151">
        <f>V39/W39</f>
        <v>6.134393587061944</v>
      </c>
      <c r="Y39" s="37"/>
      <c r="Z39" s="37"/>
    </row>
    <row r="40" spans="1:26" s="39" customFormat="1" ht="18">
      <c r="A40" s="43">
        <v>34</v>
      </c>
      <c r="B40" s="106"/>
      <c r="C40" s="111" t="s">
        <v>58</v>
      </c>
      <c r="D40" s="112">
        <v>38821</v>
      </c>
      <c r="E40" s="113" t="s">
        <v>24</v>
      </c>
      <c r="F40" s="111" t="s">
        <v>55</v>
      </c>
      <c r="G40" s="114">
        <v>32</v>
      </c>
      <c r="H40" s="114">
        <v>2</v>
      </c>
      <c r="I40" s="114">
        <v>9</v>
      </c>
      <c r="J40" s="115">
        <v>171</v>
      </c>
      <c r="K40" s="116">
        <v>32</v>
      </c>
      <c r="L40" s="115">
        <v>181</v>
      </c>
      <c r="M40" s="116">
        <v>35</v>
      </c>
      <c r="N40" s="115">
        <v>194</v>
      </c>
      <c r="O40" s="116">
        <v>36</v>
      </c>
      <c r="P40" s="179">
        <f t="shared" si="4"/>
        <v>546</v>
      </c>
      <c r="Q40" s="122">
        <f t="shared" si="4"/>
        <v>103</v>
      </c>
      <c r="R40" s="123">
        <f t="shared" si="2"/>
        <v>51.5</v>
      </c>
      <c r="S40" s="124">
        <f t="shared" si="3"/>
        <v>5.300970873786408</v>
      </c>
      <c r="T40" s="115">
        <v>850.5</v>
      </c>
      <c r="U40" s="125">
        <f t="shared" si="5"/>
        <v>-0.35802469135802467</v>
      </c>
      <c r="V40" s="115">
        <v>314744</v>
      </c>
      <c r="W40" s="116">
        <v>38932</v>
      </c>
      <c r="X40" s="151">
        <f>V40/W40</f>
        <v>8.08445494708723</v>
      </c>
      <c r="Y40" s="37"/>
      <c r="Z40" s="37"/>
    </row>
    <row r="41" spans="1:26" s="39" customFormat="1" ht="18">
      <c r="A41" s="43">
        <v>35</v>
      </c>
      <c r="B41" s="106"/>
      <c r="C41" s="111" t="s">
        <v>123</v>
      </c>
      <c r="D41" s="112">
        <v>38751</v>
      </c>
      <c r="E41" s="111" t="s">
        <v>27</v>
      </c>
      <c r="F41" s="111" t="s">
        <v>52</v>
      </c>
      <c r="G41" s="114">
        <v>51</v>
      </c>
      <c r="H41" s="114">
        <v>2</v>
      </c>
      <c r="I41" s="114">
        <v>18</v>
      </c>
      <c r="J41" s="129">
        <v>134</v>
      </c>
      <c r="K41" s="130">
        <v>46</v>
      </c>
      <c r="L41" s="129">
        <v>168</v>
      </c>
      <c r="M41" s="130">
        <v>54</v>
      </c>
      <c r="N41" s="129">
        <v>201</v>
      </c>
      <c r="O41" s="130">
        <v>62</v>
      </c>
      <c r="P41" s="178">
        <f>+N41+L41+J41</f>
        <v>503</v>
      </c>
      <c r="Q41" s="130">
        <f>+O41+M41+K41</f>
        <v>162</v>
      </c>
      <c r="R41" s="130">
        <f>+Q41/H41</f>
        <v>81</v>
      </c>
      <c r="S41" s="131">
        <f>+P41/Q41</f>
        <v>3.1049382716049383</v>
      </c>
      <c r="T41" s="129"/>
      <c r="U41" s="125">
        <f t="shared" si="5"/>
      </c>
      <c r="V41" s="129">
        <v>1335154</v>
      </c>
      <c r="W41" s="130">
        <v>174421</v>
      </c>
      <c r="X41" s="150">
        <f>+V41/W41</f>
        <v>7.654777807718108</v>
      </c>
      <c r="Y41" s="37"/>
      <c r="Z41" s="37"/>
    </row>
    <row r="42" spans="1:25" s="39" customFormat="1" ht="18">
      <c r="A42" s="43">
        <v>36</v>
      </c>
      <c r="B42" s="106"/>
      <c r="C42" s="111" t="s">
        <v>92</v>
      </c>
      <c r="D42" s="112">
        <v>38835</v>
      </c>
      <c r="E42" s="111" t="s">
        <v>93</v>
      </c>
      <c r="F42" s="111" t="s">
        <v>94</v>
      </c>
      <c r="G42" s="114">
        <v>8</v>
      </c>
      <c r="H42" s="114">
        <v>3</v>
      </c>
      <c r="I42" s="114">
        <v>7</v>
      </c>
      <c r="J42" s="115">
        <v>75</v>
      </c>
      <c r="K42" s="116">
        <v>11</v>
      </c>
      <c r="L42" s="115">
        <v>171</v>
      </c>
      <c r="M42" s="116">
        <v>24</v>
      </c>
      <c r="N42" s="115">
        <v>96</v>
      </c>
      <c r="O42" s="116">
        <v>16</v>
      </c>
      <c r="P42" s="179">
        <f>+J42+L42+N42</f>
        <v>342</v>
      </c>
      <c r="Q42" s="122">
        <f>+K42+M42+O42</f>
        <v>51</v>
      </c>
      <c r="R42" s="123">
        <f>IF(P42&lt;&gt;0,Q42/H42,"")</f>
        <v>17</v>
      </c>
      <c r="S42" s="124">
        <f>IF(P42&lt;&gt;0,P42/Q42,"")</f>
        <v>6.705882352941177</v>
      </c>
      <c r="T42" s="134"/>
      <c r="U42" s="125">
        <f t="shared" si="5"/>
      </c>
      <c r="V42" s="117">
        <v>41169</v>
      </c>
      <c r="W42" s="137">
        <v>5327</v>
      </c>
      <c r="X42" s="151">
        <f>IF(V42&lt;&gt;0,V42/W42,"")</f>
        <v>7.728364933358363</v>
      </c>
      <c r="Y42" s="37"/>
    </row>
    <row r="43" spans="1:27" s="39" customFormat="1" ht="18">
      <c r="A43" s="43">
        <v>37</v>
      </c>
      <c r="B43" s="106"/>
      <c r="C43" s="126" t="s">
        <v>71</v>
      </c>
      <c r="D43" s="127">
        <v>38835</v>
      </c>
      <c r="E43" s="126" t="s">
        <v>25</v>
      </c>
      <c r="F43" s="126" t="s">
        <v>47</v>
      </c>
      <c r="G43" s="128">
        <v>15</v>
      </c>
      <c r="H43" s="128">
        <v>4</v>
      </c>
      <c r="I43" s="128">
        <v>7</v>
      </c>
      <c r="J43" s="129">
        <v>53</v>
      </c>
      <c r="K43" s="130">
        <v>13</v>
      </c>
      <c r="L43" s="129">
        <v>148</v>
      </c>
      <c r="M43" s="130">
        <v>29</v>
      </c>
      <c r="N43" s="129">
        <v>132</v>
      </c>
      <c r="O43" s="130">
        <v>26</v>
      </c>
      <c r="P43" s="178">
        <f>SUM(J43+L43+N43)</f>
        <v>333</v>
      </c>
      <c r="Q43" s="130">
        <f>SUM(K43+M43+O43)</f>
        <v>68</v>
      </c>
      <c r="R43" s="123">
        <f>IF(P43&lt;&gt;0,Q43/H43,"")</f>
        <v>17</v>
      </c>
      <c r="S43" s="124">
        <f>IF(P43&lt;&gt;0,P43/Q43,"")</f>
        <v>4.897058823529412</v>
      </c>
      <c r="T43" s="129">
        <v>2071.5</v>
      </c>
      <c r="U43" s="125">
        <f t="shared" si="5"/>
        <v>-0.8392469225199131</v>
      </c>
      <c r="V43" s="129">
        <v>111637.5</v>
      </c>
      <c r="W43" s="130">
        <v>13599</v>
      </c>
      <c r="X43" s="149">
        <f>V43/W43</f>
        <v>8.2092433267152</v>
      </c>
      <c r="Y43" s="37"/>
      <c r="AA43" s="37"/>
    </row>
    <row r="44" spans="1:27" s="38" customFormat="1" ht="18">
      <c r="A44" s="43">
        <v>38</v>
      </c>
      <c r="B44" s="106"/>
      <c r="C44" s="111" t="s">
        <v>64</v>
      </c>
      <c r="D44" s="112">
        <v>38821</v>
      </c>
      <c r="E44" s="113" t="s">
        <v>24</v>
      </c>
      <c r="F44" s="111" t="s">
        <v>51</v>
      </c>
      <c r="G44" s="114">
        <v>53</v>
      </c>
      <c r="H44" s="114">
        <v>1</v>
      </c>
      <c r="I44" s="114">
        <v>9</v>
      </c>
      <c r="J44" s="115">
        <v>74</v>
      </c>
      <c r="K44" s="116">
        <v>14</v>
      </c>
      <c r="L44" s="115">
        <v>180</v>
      </c>
      <c r="M44" s="116">
        <v>32</v>
      </c>
      <c r="N44" s="115">
        <v>55</v>
      </c>
      <c r="O44" s="116">
        <v>9</v>
      </c>
      <c r="P44" s="179">
        <f>+J44+L44+N44</f>
        <v>309</v>
      </c>
      <c r="Q44" s="122">
        <f>+K44+M44+O44</f>
        <v>55</v>
      </c>
      <c r="R44" s="123">
        <f>IF(P44&lt;&gt;0,Q44/H44,"")</f>
        <v>55</v>
      </c>
      <c r="S44" s="124">
        <f>IF(P44&lt;&gt;0,P44/Q44,"")</f>
        <v>5.618181818181818</v>
      </c>
      <c r="T44" s="115">
        <v>1333</v>
      </c>
      <c r="U44" s="125">
        <f t="shared" si="5"/>
        <v>-0.768192048012003</v>
      </c>
      <c r="V44" s="115">
        <v>315666.5</v>
      </c>
      <c r="W44" s="116">
        <v>46316</v>
      </c>
      <c r="X44" s="151">
        <f>V44/W44</f>
        <v>6.8154957250194315</v>
      </c>
      <c r="Y44" s="37"/>
      <c r="AA44" s="37"/>
    </row>
    <row r="45" spans="1:25" s="38" customFormat="1" ht="18">
      <c r="A45" s="43">
        <v>39</v>
      </c>
      <c r="B45" s="106"/>
      <c r="C45" s="111" t="s">
        <v>124</v>
      </c>
      <c r="D45" s="112">
        <v>38793</v>
      </c>
      <c r="E45" s="111" t="s">
        <v>27</v>
      </c>
      <c r="F45" s="126" t="s">
        <v>49</v>
      </c>
      <c r="G45" s="114">
        <v>129</v>
      </c>
      <c r="H45" s="114">
        <v>1</v>
      </c>
      <c r="I45" s="114">
        <v>13</v>
      </c>
      <c r="J45" s="129">
        <v>87</v>
      </c>
      <c r="K45" s="130">
        <v>25</v>
      </c>
      <c r="L45" s="129">
        <v>111</v>
      </c>
      <c r="M45" s="130">
        <v>32</v>
      </c>
      <c r="N45" s="129">
        <v>101</v>
      </c>
      <c r="O45" s="130">
        <v>30</v>
      </c>
      <c r="P45" s="178">
        <f>+N45+L45+J45</f>
        <v>299</v>
      </c>
      <c r="Q45" s="130">
        <f>+O45+M45+K45</f>
        <v>87</v>
      </c>
      <c r="R45" s="130">
        <f>+Q45/H45</f>
        <v>87</v>
      </c>
      <c r="S45" s="131">
        <f>+P45/Q45</f>
        <v>3.4367816091954024</v>
      </c>
      <c r="T45" s="129">
        <v>206</v>
      </c>
      <c r="U45" s="125">
        <f t="shared" si="5"/>
        <v>0.45145631067961167</v>
      </c>
      <c r="V45" s="129">
        <v>1786191</v>
      </c>
      <c r="W45" s="130">
        <v>271631</v>
      </c>
      <c r="X45" s="150">
        <f>+V45/W45</f>
        <v>6.575799522145852</v>
      </c>
      <c r="Y45" s="37"/>
    </row>
    <row r="46" spans="1:27" s="38" customFormat="1" ht="18">
      <c r="A46" s="43">
        <v>40</v>
      </c>
      <c r="B46" s="106"/>
      <c r="C46" s="111" t="s">
        <v>108</v>
      </c>
      <c r="D46" s="112">
        <v>38772</v>
      </c>
      <c r="E46" s="113" t="s">
        <v>24</v>
      </c>
      <c r="F46" s="111" t="s">
        <v>53</v>
      </c>
      <c r="G46" s="114">
        <v>83</v>
      </c>
      <c r="H46" s="114">
        <v>1</v>
      </c>
      <c r="I46" s="114">
        <v>11</v>
      </c>
      <c r="J46" s="115">
        <v>0</v>
      </c>
      <c r="K46" s="116">
        <v>0</v>
      </c>
      <c r="L46" s="115">
        <v>132</v>
      </c>
      <c r="M46" s="116">
        <v>30</v>
      </c>
      <c r="N46" s="115">
        <v>167</v>
      </c>
      <c r="O46" s="116">
        <v>37</v>
      </c>
      <c r="P46" s="179">
        <f>+J46+L46+N46</f>
        <v>299</v>
      </c>
      <c r="Q46" s="122">
        <f>+K46+M46+O46</f>
        <v>67</v>
      </c>
      <c r="R46" s="123">
        <f>IF(P46&lt;&gt;0,Q46/H46,"")</f>
        <v>67</v>
      </c>
      <c r="S46" s="124">
        <f>IF(P46&lt;&gt;0,P46/Q46,"")</f>
        <v>4.462686567164179</v>
      </c>
      <c r="T46" s="115">
        <v>319</v>
      </c>
      <c r="U46" s="125">
        <f t="shared" si="5"/>
        <v>-0.06269592476489028</v>
      </c>
      <c r="V46" s="115">
        <v>1101098.5</v>
      </c>
      <c r="W46" s="116">
        <v>145375</v>
      </c>
      <c r="X46" s="151">
        <f>V46/W46</f>
        <v>7.574194325021496</v>
      </c>
      <c r="Y46" s="37"/>
      <c r="AA46" s="37"/>
    </row>
    <row r="47" spans="1:25" s="39" customFormat="1" ht="18">
      <c r="A47" s="43">
        <v>41</v>
      </c>
      <c r="B47" s="106"/>
      <c r="C47" s="126" t="s">
        <v>98</v>
      </c>
      <c r="D47" s="127">
        <v>38793</v>
      </c>
      <c r="E47" s="126" t="s">
        <v>96</v>
      </c>
      <c r="F47" s="126" t="s">
        <v>99</v>
      </c>
      <c r="G47" s="128">
        <v>33</v>
      </c>
      <c r="H47" s="128">
        <v>2</v>
      </c>
      <c r="I47" s="128">
        <v>13</v>
      </c>
      <c r="J47" s="129">
        <v>145</v>
      </c>
      <c r="K47" s="130">
        <v>29</v>
      </c>
      <c r="L47" s="129">
        <v>75</v>
      </c>
      <c r="M47" s="130">
        <v>15</v>
      </c>
      <c r="N47" s="129">
        <v>60</v>
      </c>
      <c r="O47" s="130">
        <v>12</v>
      </c>
      <c r="P47" s="178">
        <f>J47+L47+N47</f>
        <v>280</v>
      </c>
      <c r="Q47" s="130">
        <f>K47+M47+O47</f>
        <v>56</v>
      </c>
      <c r="R47" s="123">
        <f>IF(P47&lt;&gt;0,Q47/H47,"")</f>
        <v>28</v>
      </c>
      <c r="S47" s="124">
        <f>IF(P47&lt;&gt;0,P47/Q47,"")</f>
        <v>5</v>
      </c>
      <c r="T47" s="129"/>
      <c r="U47" s="125">
        <f t="shared" si="5"/>
      </c>
      <c r="V47" s="129">
        <v>159580</v>
      </c>
      <c r="W47" s="130">
        <v>32128.333333333336</v>
      </c>
      <c r="X47" s="150">
        <f>+V47/W47</f>
        <v>4.9669554391243445</v>
      </c>
      <c r="Y47" s="37"/>
    </row>
    <row r="48" spans="1:25" s="38" customFormat="1" ht="18">
      <c r="A48" s="43">
        <v>42</v>
      </c>
      <c r="B48" s="106"/>
      <c r="C48" s="111" t="s">
        <v>125</v>
      </c>
      <c r="D48" s="112">
        <v>38667</v>
      </c>
      <c r="E48" s="113" t="s">
        <v>24</v>
      </c>
      <c r="F48" s="111" t="s">
        <v>55</v>
      </c>
      <c r="G48" s="114">
        <v>76</v>
      </c>
      <c r="H48" s="114">
        <v>1</v>
      </c>
      <c r="I48" s="114">
        <v>20</v>
      </c>
      <c r="J48" s="115">
        <v>125</v>
      </c>
      <c r="K48" s="116">
        <v>31</v>
      </c>
      <c r="L48" s="115">
        <v>69</v>
      </c>
      <c r="M48" s="116">
        <v>17</v>
      </c>
      <c r="N48" s="115">
        <v>58</v>
      </c>
      <c r="O48" s="116">
        <v>14</v>
      </c>
      <c r="P48" s="179">
        <f aca="true" t="shared" si="6" ref="P48:Q50">+J48+L48+N48</f>
        <v>252</v>
      </c>
      <c r="Q48" s="122">
        <f t="shared" si="6"/>
        <v>62</v>
      </c>
      <c r="R48" s="123">
        <f>IF(P48&lt;&gt;0,Q48/H48,"")</f>
        <v>62</v>
      </c>
      <c r="S48" s="124">
        <f>IF(P48&lt;&gt;0,P48/Q48,"")</f>
        <v>4.064516129032258</v>
      </c>
      <c r="T48" s="115"/>
      <c r="U48" s="125">
        <f t="shared" si="5"/>
      </c>
      <c r="V48" s="115">
        <v>2499866.5</v>
      </c>
      <c r="W48" s="116">
        <v>382655</v>
      </c>
      <c r="X48" s="151">
        <f>V48/W48</f>
        <v>6.532951353046478</v>
      </c>
      <c r="Y48" s="37"/>
    </row>
    <row r="49" spans="1:25" s="38" customFormat="1" ht="18">
      <c r="A49" s="43">
        <v>43</v>
      </c>
      <c r="B49" s="106"/>
      <c r="C49" s="111" t="s">
        <v>126</v>
      </c>
      <c r="D49" s="112">
        <v>38807</v>
      </c>
      <c r="E49" s="113" t="s">
        <v>24</v>
      </c>
      <c r="F49" s="111" t="s">
        <v>26</v>
      </c>
      <c r="G49" s="114">
        <v>77</v>
      </c>
      <c r="H49" s="114">
        <v>1</v>
      </c>
      <c r="I49" s="114">
        <v>9</v>
      </c>
      <c r="J49" s="115">
        <v>17</v>
      </c>
      <c r="K49" s="116">
        <v>3</v>
      </c>
      <c r="L49" s="115">
        <v>121</v>
      </c>
      <c r="M49" s="116">
        <v>24</v>
      </c>
      <c r="N49" s="115">
        <v>88</v>
      </c>
      <c r="O49" s="116">
        <v>16</v>
      </c>
      <c r="P49" s="179">
        <f t="shared" si="6"/>
        <v>226</v>
      </c>
      <c r="Q49" s="122">
        <f t="shared" si="6"/>
        <v>43</v>
      </c>
      <c r="R49" s="123">
        <f>IF(P49&lt;&gt;0,Q49/H49,"")</f>
        <v>43</v>
      </c>
      <c r="S49" s="124">
        <f>IF(P49&lt;&gt;0,P49/Q49,"")</f>
        <v>5.255813953488372</v>
      </c>
      <c r="T49" s="115"/>
      <c r="U49" s="125">
        <f t="shared" si="5"/>
      </c>
      <c r="V49" s="115">
        <v>886411.5</v>
      </c>
      <c r="W49" s="116">
        <v>122131</v>
      </c>
      <c r="X49" s="151">
        <f>V49/W49</f>
        <v>7.257874741056734</v>
      </c>
      <c r="Y49" s="37"/>
    </row>
    <row r="50" spans="1:25" s="38" customFormat="1" ht="18">
      <c r="A50" s="43">
        <v>44</v>
      </c>
      <c r="B50" s="106"/>
      <c r="C50" s="111" t="s">
        <v>110</v>
      </c>
      <c r="D50" s="112">
        <v>38674</v>
      </c>
      <c r="E50" s="111" t="s">
        <v>93</v>
      </c>
      <c r="F50" s="111" t="s">
        <v>111</v>
      </c>
      <c r="G50" s="114">
        <v>5</v>
      </c>
      <c r="H50" s="114">
        <v>1</v>
      </c>
      <c r="I50" s="114">
        <v>8</v>
      </c>
      <c r="J50" s="115">
        <v>19.5</v>
      </c>
      <c r="K50" s="116">
        <v>3</v>
      </c>
      <c r="L50" s="115">
        <v>111.5</v>
      </c>
      <c r="M50" s="116">
        <v>19</v>
      </c>
      <c r="N50" s="115">
        <v>78</v>
      </c>
      <c r="O50" s="116">
        <v>11</v>
      </c>
      <c r="P50" s="179">
        <f t="shared" si="6"/>
        <v>209</v>
      </c>
      <c r="Q50" s="122">
        <f t="shared" si="6"/>
        <v>33</v>
      </c>
      <c r="R50" s="123">
        <f>IF(P50&lt;&gt;0,Q50/H50,"")</f>
        <v>33</v>
      </c>
      <c r="S50" s="124">
        <f>IF(P50&lt;&gt;0,P50/Q50,"")</f>
        <v>6.333333333333333</v>
      </c>
      <c r="T50" s="134"/>
      <c r="U50" s="125">
        <f t="shared" si="5"/>
      </c>
      <c r="V50" s="117">
        <v>25168.5</v>
      </c>
      <c r="W50" s="137">
        <v>3141</v>
      </c>
      <c r="X50" s="151">
        <f>IF(V50&lt;&gt;0,V50/W50,"")</f>
        <v>8.012893982808023</v>
      </c>
      <c r="Y50" s="37"/>
    </row>
    <row r="51" spans="1:25" s="38" customFormat="1" ht="18">
      <c r="A51" s="43">
        <v>45</v>
      </c>
      <c r="B51" s="106"/>
      <c r="C51" s="111" t="s">
        <v>127</v>
      </c>
      <c r="D51" s="112">
        <v>38807</v>
      </c>
      <c r="E51" s="111" t="s">
        <v>27</v>
      </c>
      <c r="F51" s="126" t="s">
        <v>48</v>
      </c>
      <c r="G51" s="114">
        <v>62</v>
      </c>
      <c r="H51" s="114">
        <v>1</v>
      </c>
      <c r="I51" s="114">
        <v>11</v>
      </c>
      <c r="J51" s="129">
        <v>80</v>
      </c>
      <c r="K51" s="130">
        <v>20</v>
      </c>
      <c r="L51" s="129">
        <v>50</v>
      </c>
      <c r="M51" s="130">
        <v>10</v>
      </c>
      <c r="N51" s="129">
        <v>56</v>
      </c>
      <c r="O51" s="130">
        <v>11</v>
      </c>
      <c r="P51" s="178">
        <f>+N51+L51+J51</f>
        <v>186</v>
      </c>
      <c r="Q51" s="130">
        <f>+O51+M51+K51</f>
        <v>41</v>
      </c>
      <c r="R51" s="130">
        <f>+Q51/H51</f>
        <v>41</v>
      </c>
      <c r="S51" s="131">
        <f>+P51/Q51</f>
        <v>4.536585365853658</v>
      </c>
      <c r="T51" s="129"/>
      <c r="U51" s="125">
        <f t="shared" si="5"/>
      </c>
      <c r="V51" s="129">
        <v>547406</v>
      </c>
      <c r="W51" s="130">
        <v>71728</v>
      </c>
      <c r="X51" s="150">
        <f>+V51/W51</f>
        <v>7.631691947356681</v>
      </c>
      <c r="Y51" s="37"/>
    </row>
    <row r="52" spans="1:25" s="38" customFormat="1" ht="18">
      <c r="A52" s="43">
        <v>46</v>
      </c>
      <c r="B52" s="106"/>
      <c r="C52" s="111" t="s">
        <v>42</v>
      </c>
      <c r="D52" s="112">
        <v>38807</v>
      </c>
      <c r="E52" s="111" t="s">
        <v>43</v>
      </c>
      <c r="F52" s="111" t="s">
        <v>44</v>
      </c>
      <c r="G52" s="114">
        <v>115</v>
      </c>
      <c r="H52" s="114">
        <v>2</v>
      </c>
      <c r="I52" s="114">
        <v>11</v>
      </c>
      <c r="J52" s="115">
        <v>25</v>
      </c>
      <c r="K52" s="116">
        <v>4</v>
      </c>
      <c r="L52" s="115">
        <v>43</v>
      </c>
      <c r="M52" s="116">
        <v>7</v>
      </c>
      <c r="N52" s="115">
        <v>36</v>
      </c>
      <c r="O52" s="116">
        <v>6</v>
      </c>
      <c r="P52" s="179">
        <f>+J52+L52+N52</f>
        <v>104</v>
      </c>
      <c r="Q52" s="122">
        <f>+K52+M52+O52</f>
        <v>17</v>
      </c>
      <c r="R52" s="123">
        <f>IF(P52&lt;&gt;0,Q52/H52,"")</f>
        <v>8.5</v>
      </c>
      <c r="S52" s="124">
        <f>IF(P52&lt;&gt;0,P52/Q52,"")</f>
        <v>6.117647058823529</v>
      </c>
      <c r="T52" s="117">
        <f>25+43</f>
        <v>68</v>
      </c>
      <c r="U52" s="125">
        <f t="shared" si="5"/>
        <v>0.5294117647058824</v>
      </c>
      <c r="V52" s="115">
        <v>2088468</v>
      </c>
      <c r="W52" s="116">
        <v>290593</v>
      </c>
      <c r="X52" s="151">
        <f>V52/W52</f>
        <v>7.186917785356151</v>
      </c>
      <c r="Y52" s="37"/>
    </row>
    <row r="53" spans="1:30" s="39" customFormat="1" ht="18.75">
      <c r="A53" s="43">
        <v>47</v>
      </c>
      <c r="B53" s="169"/>
      <c r="C53" s="126" t="s">
        <v>87</v>
      </c>
      <c r="D53" s="127">
        <v>38758</v>
      </c>
      <c r="E53" s="126" t="s">
        <v>25</v>
      </c>
      <c r="F53" s="126" t="s">
        <v>88</v>
      </c>
      <c r="G53" s="128">
        <v>58</v>
      </c>
      <c r="H53" s="128">
        <v>1</v>
      </c>
      <c r="I53" s="128">
        <v>18</v>
      </c>
      <c r="J53" s="129">
        <v>24</v>
      </c>
      <c r="K53" s="130">
        <v>8</v>
      </c>
      <c r="L53" s="129">
        <v>39</v>
      </c>
      <c r="M53" s="130">
        <v>13</v>
      </c>
      <c r="N53" s="129">
        <v>33</v>
      </c>
      <c r="O53" s="130">
        <v>11</v>
      </c>
      <c r="P53" s="178">
        <f>J53+L53+N53</f>
        <v>96</v>
      </c>
      <c r="Q53" s="130">
        <f>K53+M53+O53</f>
        <v>32</v>
      </c>
      <c r="R53" s="123">
        <f>IF(P53&lt;&gt;0,Q53/H53,"")</f>
        <v>32</v>
      </c>
      <c r="S53" s="124">
        <f>IF(P53&lt;&gt;0,P53/Q53,"")</f>
        <v>3</v>
      </c>
      <c r="T53" s="129">
        <v>72</v>
      </c>
      <c r="U53" s="125">
        <f t="shared" si="5"/>
        <v>0.3333333333333333</v>
      </c>
      <c r="V53" s="129">
        <v>3293649.5</v>
      </c>
      <c r="W53" s="130">
        <v>535382</v>
      </c>
      <c r="X53" s="149">
        <f>V53/W53</f>
        <v>6.151961590042251</v>
      </c>
      <c r="Y53" s="37"/>
      <c r="Z53" s="37"/>
      <c r="AA53" s="41"/>
      <c r="AB53" s="41"/>
      <c r="AC53" s="41"/>
      <c r="AD53" s="41"/>
    </row>
    <row r="54" spans="1:30" s="39" customFormat="1" ht="18.75">
      <c r="A54" s="43">
        <v>48</v>
      </c>
      <c r="B54" s="170"/>
      <c r="C54" s="111" t="s">
        <v>128</v>
      </c>
      <c r="D54" s="112">
        <v>38695</v>
      </c>
      <c r="E54" s="111" t="s">
        <v>27</v>
      </c>
      <c r="F54" s="126" t="s">
        <v>48</v>
      </c>
      <c r="G54" s="114">
        <v>77</v>
      </c>
      <c r="H54" s="114">
        <v>1</v>
      </c>
      <c r="I54" s="114">
        <v>50</v>
      </c>
      <c r="J54" s="129">
        <v>0</v>
      </c>
      <c r="K54" s="130">
        <v>0</v>
      </c>
      <c r="L54" s="129">
        <v>0</v>
      </c>
      <c r="M54" s="130">
        <v>0</v>
      </c>
      <c r="N54" s="129">
        <v>12</v>
      </c>
      <c r="O54" s="130">
        <v>2</v>
      </c>
      <c r="P54" s="178">
        <f>+N54+L54+J54</f>
        <v>12</v>
      </c>
      <c r="Q54" s="130">
        <f>+O54+M54+K54</f>
        <v>2</v>
      </c>
      <c r="R54" s="130">
        <f>+Q54/H54</f>
        <v>2</v>
      </c>
      <c r="S54" s="131">
        <f>+P54/Q54</f>
        <v>6</v>
      </c>
      <c r="T54" s="129"/>
      <c r="U54" s="125">
        <f t="shared" si="5"/>
      </c>
      <c r="V54" s="129">
        <v>1926137</v>
      </c>
      <c r="W54" s="130">
        <v>282166</v>
      </c>
      <c r="X54" s="150">
        <f>+V54/W54</f>
        <v>6.826254757837585</v>
      </c>
      <c r="Y54" s="37"/>
      <c r="Z54" s="37"/>
      <c r="AA54" s="41"/>
      <c r="AB54" s="41"/>
      <c r="AC54" s="41"/>
      <c r="AD54" s="41"/>
    </row>
    <row r="55" spans="1:30" s="39" customFormat="1" ht="18.75">
      <c r="A55" s="43">
        <v>49</v>
      </c>
      <c r="B55" s="170"/>
      <c r="C55" s="111" t="s">
        <v>63</v>
      </c>
      <c r="D55" s="112">
        <v>38828</v>
      </c>
      <c r="E55" s="111" t="s">
        <v>27</v>
      </c>
      <c r="F55" s="126" t="s">
        <v>48</v>
      </c>
      <c r="G55" s="114">
        <v>46</v>
      </c>
      <c r="H55" s="114">
        <v>1</v>
      </c>
      <c r="I55" s="114">
        <v>8</v>
      </c>
      <c r="J55" s="129">
        <v>0</v>
      </c>
      <c r="K55" s="130">
        <v>0</v>
      </c>
      <c r="L55" s="129">
        <v>8</v>
      </c>
      <c r="M55" s="130">
        <v>2</v>
      </c>
      <c r="N55" s="129">
        <v>0</v>
      </c>
      <c r="O55" s="130">
        <v>0</v>
      </c>
      <c r="P55" s="178">
        <f>+N55+L55+J55</f>
        <v>8</v>
      </c>
      <c r="Q55" s="130">
        <f>+O55+M55+K55</f>
        <v>2</v>
      </c>
      <c r="R55" s="130">
        <f>+Q55/H55</f>
        <v>2</v>
      </c>
      <c r="S55" s="131">
        <f>+P55/Q55</f>
        <v>4</v>
      </c>
      <c r="T55" s="129">
        <v>887</v>
      </c>
      <c r="U55" s="125">
        <f t="shared" si="5"/>
        <v>-0.9909808342728298</v>
      </c>
      <c r="V55" s="129">
        <v>284903</v>
      </c>
      <c r="W55" s="130">
        <v>36123</v>
      </c>
      <c r="X55" s="150">
        <f>+V55/W55</f>
        <v>7.887024887190987</v>
      </c>
      <c r="Y55" s="37"/>
      <c r="Z55" s="37"/>
      <c r="AA55" s="41"/>
      <c r="AB55" s="41"/>
      <c r="AC55" s="41"/>
      <c r="AD55" s="41"/>
    </row>
    <row r="56" spans="1:30" s="8" customFormat="1" ht="19.5" thickBot="1">
      <c r="A56" s="157"/>
      <c r="B56" s="171"/>
      <c r="C56" s="172"/>
      <c r="D56" s="173"/>
      <c r="E56" s="173"/>
      <c r="F56" s="174"/>
      <c r="G56" s="167"/>
      <c r="H56" s="158"/>
      <c r="I56" s="158"/>
      <c r="J56" s="159"/>
      <c r="K56" s="160"/>
      <c r="L56" s="159"/>
      <c r="M56" s="160"/>
      <c r="N56" s="159"/>
      <c r="O56" s="160"/>
      <c r="P56" s="161"/>
      <c r="Q56" s="162"/>
      <c r="R56" s="163"/>
      <c r="S56" s="164"/>
      <c r="T56" s="159"/>
      <c r="U56" s="165"/>
      <c r="V56" s="159"/>
      <c r="W56" s="165"/>
      <c r="X56" s="166"/>
      <c r="Y56" s="6"/>
      <c r="Z56" s="7"/>
      <c r="AA56" s="6"/>
      <c r="AB56" s="6"/>
      <c r="AC56" s="6"/>
      <c r="AD56" s="6"/>
    </row>
    <row r="57" spans="1:30" s="20" customFormat="1" ht="15.75" thickBot="1">
      <c r="A57" s="25"/>
      <c r="B57" s="207" t="s">
        <v>39</v>
      </c>
      <c r="C57" s="208"/>
      <c r="D57" s="208"/>
      <c r="E57" s="208"/>
      <c r="F57" s="208"/>
      <c r="G57" s="168"/>
      <c r="H57" s="27">
        <f>SUM(H7:H56)</f>
        <v>1103</v>
      </c>
      <c r="I57" s="26"/>
      <c r="J57" s="28"/>
      <c r="K57" s="29"/>
      <c r="L57" s="28"/>
      <c r="M57" s="29"/>
      <c r="N57" s="28"/>
      <c r="O57" s="29"/>
      <c r="P57" s="28">
        <f>SUM(P7:P56)</f>
        <v>1562892.5</v>
      </c>
      <c r="Q57" s="29">
        <f>SUM(Q7:Q56)</f>
        <v>211830</v>
      </c>
      <c r="R57" s="30">
        <f>P57/H57</f>
        <v>1416.9469628286492</v>
      </c>
      <c r="S57" s="31">
        <f>P57/Q57</f>
        <v>7.378050795449181</v>
      </c>
      <c r="T57" s="28"/>
      <c r="U57" s="32"/>
      <c r="V57" s="42"/>
      <c r="W57" s="33"/>
      <c r="X57" s="34"/>
      <c r="Z57" s="21"/>
      <c r="AD57" s="20" t="s">
        <v>40</v>
      </c>
    </row>
    <row r="58" spans="20:24" ht="18">
      <c r="T58" s="209" t="s">
        <v>41</v>
      </c>
      <c r="U58" s="209"/>
      <c r="V58" s="209"/>
      <c r="W58" s="209"/>
      <c r="X58" s="209"/>
    </row>
    <row r="59" spans="20:24" ht="18">
      <c r="T59" s="210"/>
      <c r="U59" s="210"/>
      <c r="V59" s="210"/>
      <c r="W59" s="210"/>
      <c r="X59" s="210"/>
    </row>
    <row r="60" spans="20:24" ht="18">
      <c r="T60" s="210"/>
      <c r="U60" s="210"/>
      <c r="V60" s="210"/>
      <c r="W60" s="210"/>
      <c r="X60" s="210"/>
    </row>
    <row r="61" spans="1:24" ht="18">
      <c r="A61" s="204" t="s">
        <v>100</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row>
    <row r="62" spans="1:24" ht="18">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row>
    <row r="63" spans="1:24" ht="18">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row>
    <row r="64" spans="1:24" ht="18">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row>
    <row r="65" spans="1:30" ht="18">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AD65" s="5" t="s">
        <v>40</v>
      </c>
    </row>
  </sheetData>
  <mergeCells count="20">
    <mergeCell ref="A61:X65"/>
    <mergeCell ref="V5:X5"/>
    <mergeCell ref="B57:F57"/>
    <mergeCell ref="T58:X60"/>
    <mergeCell ref="C5:C6"/>
    <mergeCell ref="D5:D6"/>
    <mergeCell ref="E5:E6"/>
    <mergeCell ref="F5:F6"/>
    <mergeCell ref="J5:K5"/>
    <mergeCell ref="P5:S5"/>
    <mergeCell ref="A1:X1"/>
    <mergeCell ref="A2:X2"/>
    <mergeCell ref="O3:X3"/>
    <mergeCell ref="A4:X4"/>
    <mergeCell ref="G5:G6"/>
    <mergeCell ref="T5:U5"/>
    <mergeCell ref="L5:M5"/>
    <mergeCell ref="N5:O5"/>
    <mergeCell ref="H5:H6"/>
    <mergeCell ref="I5:I6"/>
  </mergeCells>
  <printOptions/>
  <pageMargins left="0.33" right="0.22" top="1" bottom="1" header="0.5" footer="0.5"/>
  <pageSetup orientation="portrait" paperSize="9" scale="35" r:id="rId2"/>
  <ignoredErrors>
    <ignoredError sqref="P10:S16 P20:S37 P45:S47 X10:X16 X20:X37 P38:S44 P48:S51 X45:X47 R9:S9" formula="1"/>
    <ignoredError sqref="P17:S19 X17:X19" formula="1" unlockedFormula="1"/>
  </ignoredErrors>
  <drawing r:id="rId1"/>
</worksheet>
</file>

<file path=xl/worksheets/sheet2.xml><?xml version="1.0" encoding="utf-8"?>
<worksheet xmlns="http://schemas.openxmlformats.org/spreadsheetml/2006/main" xmlns:r="http://schemas.openxmlformats.org/officeDocument/2006/relationships">
  <dimension ref="A1:X27"/>
  <sheetViews>
    <sheetView workbookViewId="0" topLeftCell="A1">
      <selection activeCell="C3" sqref="C3"/>
    </sheetView>
  </sheetViews>
  <sheetFormatPr defaultColWidth="9.140625" defaultRowHeight="12.75"/>
  <cols>
    <col min="1" max="1" width="3.00390625" style="22" bestFit="1" customWidth="1"/>
    <col min="2" max="2" width="1.7109375" style="9" customWidth="1"/>
    <col min="3" max="3" width="24.8515625" style="5" bestFit="1" customWidth="1"/>
    <col min="4" max="4" width="8.421875" style="5" hidden="1" customWidth="1"/>
    <col min="5" max="5" width="12.140625" style="5" bestFit="1" customWidth="1"/>
    <col min="6" max="6" width="14.140625" style="10" hidden="1" customWidth="1"/>
    <col min="7" max="7" width="5.57421875" style="11" hidden="1" customWidth="1"/>
    <col min="8" max="8" width="6.8515625" style="11" bestFit="1" customWidth="1"/>
    <col min="9" max="9" width="7.421875" style="11" customWidth="1"/>
    <col min="10" max="10" width="10.57421875" style="5" hidden="1" customWidth="1"/>
    <col min="11" max="11" width="7.8515625" style="5" hidden="1" customWidth="1"/>
    <col min="12" max="12" width="11.57421875" style="5" hidden="1" customWidth="1"/>
    <col min="13" max="13" width="7.8515625" style="5" hidden="1" customWidth="1"/>
    <col min="14" max="14" width="11.57421875" style="5" hidden="1" customWidth="1"/>
    <col min="15" max="15" width="7.8515625" style="5" hidden="1" customWidth="1"/>
    <col min="16" max="16" width="12.8515625" style="19" bestFit="1" customWidth="1"/>
    <col min="17" max="17" width="8.140625" style="5" bestFit="1" customWidth="1"/>
    <col min="18" max="18" width="7.8515625" style="5" bestFit="1" customWidth="1"/>
    <col min="19" max="19" width="6.00390625" style="5" bestFit="1" customWidth="1"/>
    <col min="20" max="20" width="11.57421875" style="18" hidden="1" customWidth="1"/>
    <col min="21" max="21" width="7.7109375" style="5" hidden="1" customWidth="1"/>
    <col min="22" max="22" width="14.421875" style="18" bestFit="1" customWidth="1"/>
    <col min="23" max="23" width="10.57421875" style="5" bestFit="1" customWidth="1"/>
    <col min="24" max="24" width="6.00390625" style="5" bestFit="1" customWidth="1"/>
    <col min="25" max="16384" width="38.57421875" style="5" customWidth="1"/>
  </cols>
  <sheetData>
    <row r="1" spans="1:24" s="94" customFormat="1" ht="19.5">
      <c r="A1" s="118" t="s">
        <v>81</v>
      </c>
      <c r="B1" s="119"/>
      <c r="C1" s="119"/>
      <c r="D1" s="119"/>
      <c r="E1" s="119"/>
      <c r="F1" s="119"/>
      <c r="G1" s="119"/>
      <c r="H1" s="119"/>
      <c r="I1" s="119"/>
      <c r="J1" s="119"/>
      <c r="K1" s="119"/>
      <c r="L1" s="119"/>
      <c r="M1" s="119"/>
      <c r="N1" s="119"/>
      <c r="O1" s="119"/>
      <c r="P1" s="119"/>
      <c r="Q1" s="119"/>
      <c r="R1" s="119"/>
      <c r="S1" s="119"/>
      <c r="T1" s="119"/>
      <c r="U1" s="119"/>
      <c r="V1" s="119"/>
      <c r="W1" s="119"/>
      <c r="X1" s="120"/>
    </row>
    <row r="2" spans="1:24" s="94" customFormat="1" ht="19.5">
      <c r="A2" s="121" t="s">
        <v>66</v>
      </c>
      <c r="B2" s="108"/>
      <c r="C2" s="108"/>
      <c r="D2" s="108"/>
      <c r="E2" s="108"/>
      <c r="F2" s="108"/>
      <c r="G2" s="108"/>
      <c r="H2" s="108"/>
      <c r="I2" s="108"/>
      <c r="J2" s="108"/>
      <c r="K2" s="108"/>
      <c r="L2" s="108"/>
      <c r="M2" s="108"/>
      <c r="N2" s="108"/>
      <c r="O2" s="108"/>
      <c r="P2" s="108"/>
      <c r="Q2" s="108"/>
      <c r="R2" s="108"/>
      <c r="S2" s="108"/>
      <c r="T2" s="108"/>
      <c r="U2" s="108"/>
      <c r="V2" s="108"/>
      <c r="W2" s="108"/>
      <c r="X2" s="109"/>
    </row>
    <row r="3" spans="1:24" s="94" customFormat="1" ht="20.25" thickBot="1">
      <c r="A3" s="95"/>
      <c r="B3" s="96"/>
      <c r="C3" s="97" t="s">
        <v>80</v>
      </c>
      <c r="D3" s="221" t="s">
        <v>113</v>
      </c>
      <c r="E3" s="222"/>
      <c r="F3" s="222"/>
      <c r="G3" s="222"/>
      <c r="H3" s="222"/>
      <c r="I3" s="222"/>
      <c r="J3" s="222"/>
      <c r="K3" s="222"/>
      <c r="L3" s="222"/>
      <c r="M3" s="222"/>
      <c r="N3" s="223"/>
      <c r="O3" s="223"/>
      <c r="P3" s="223"/>
      <c r="Q3" s="223"/>
      <c r="R3" s="223"/>
      <c r="S3" s="223"/>
      <c r="T3" s="223"/>
      <c r="U3" s="223"/>
      <c r="V3" s="223"/>
      <c r="W3" s="223"/>
      <c r="X3" s="224"/>
    </row>
    <row r="4" spans="1:24" s="68" customFormat="1" ht="18">
      <c r="A4" s="98"/>
      <c r="B4" s="67"/>
      <c r="C4" s="216" t="s">
        <v>0</v>
      </c>
      <c r="D4" s="218" t="s">
        <v>30</v>
      </c>
      <c r="E4" s="218" t="s">
        <v>2</v>
      </c>
      <c r="F4" s="218" t="s">
        <v>57</v>
      </c>
      <c r="G4" s="228" t="s">
        <v>31</v>
      </c>
      <c r="H4" s="228" t="s">
        <v>32</v>
      </c>
      <c r="I4" s="228" t="s">
        <v>33</v>
      </c>
      <c r="J4" s="110" t="s">
        <v>4</v>
      </c>
      <c r="K4" s="110"/>
      <c r="L4" s="110" t="s">
        <v>7</v>
      </c>
      <c r="M4" s="110"/>
      <c r="N4" s="110" t="s">
        <v>8</v>
      </c>
      <c r="O4" s="110"/>
      <c r="P4" s="110" t="s">
        <v>34</v>
      </c>
      <c r="Q4" s="110"/>
      <c r="R4" s="110"/>
      <c r="S4" s="110"/>
      <c r="T4" s="110" t="s">
        <v>35</v>
      </c>
      <c r="U4" s="110"/>
      <c r="V4" s="110" t="s">
        <v>36</v>
      </c>
      <c r="W4" s="110"/>
      <c r="X4" s="225"/>
    </row>
    <row r="5" spans="1:24" s="68" customFormat="1" ht="27.75" thickBot="1">
      <c r="A5" s="99"/>
      <c r="B5" s="12"/>
      <c r="C5" s="217"/>
      <c r="D5" s="219"/>
      <c r="E5" s="220"/>
      <c r="F5" s="220"/>
      <c r="G5" s="229"/>
      <c r="H5" s="229"/>
      <c r="I5" s="229"/>
      <c r="J5" s="15" t="s">
        <v>29</v>
      </c>
      <c r="K5" s="15" t="s">
        <v>16</v>
      </c>
      <c r="L5" s="15" t="s">
        <v>29</v>
      </c>
      <c r="M5" s="15" t="s">
        <v>16</v>
      </c>
      <c r="N5" s="15" t="s">
        <v>29</v>
      </c>
      <c r="O5" s="15" t="s">
        <v>16</v>
      </c>
      <c r="P5" s="13" t="s">
        <v>29</v>
      </c>
      <c r="Q5" s="13" t="s">
        <v>16</v>
      </c>
      <c r="R5" s="14" t="s">
        <v>37</v>
      </c>
      <c r="S5" s="14" t="s">
        <v>38</v>
      </c>
      <c r="T5" s="24" t="s">
        <v>29</v>
      </c>
      <c r="U5" s="16" t="s">
        <v>11</v>
      </c>
      <c r="V5" s="24" t="s">
        <v>29</v>
      </c>
      <c r="W5" s="15" t="s">
        <v>16</v>
      </c>
      <c r="X5" s="17" t="s">
        <v>38</v>
      </c>
    </row>
    <row r="6" spans="1:24" s="3" customFormat="1" ht="18">
      <c r="A6" s="100">
        <v>1</v>
      </c>
      <c r="B6" s="62"/>
      <c r="C6" s="140" t="s">
        <v>82</v>
      </c>
      <c r="D6" s="138">
        <v>38856</v>
      </c>
      <c r="E6" s="139" t="s">
        <v>24</v>
      </c>
      <c r="F6" s="140" t="s">
        <v>51</v>
      </c>
      <c r="G6" s="141">
        <v>195</v>
      </c>
      <c r="H6" s="141">
        <v>173</v>
      </c>
      <c r="I6" s="141">
        <v>4</v>
      </c>
      <c r="J6" s="142">
        <v>83786.5</v>
      </c>
      <c r="K6" s="143">
        <v>11521</v>
      </c>
      <c r="L6" s="142">
        <v>145092.5</v>
      </c>
      <c r="M6" s="143">
        <v>19061</v>
      </c>
      <c r="N6" s="142">
        <v>142484.5</v>
      </c>
      <c r="O6" s="143">
        <v>18909</v>
      </c>
      <c r="P6" s="177">
        <f>+J6+L6+N6</f>
        <v>371363.5</v>
      </c>
      <c r="Q6" s="144">
        <f>+K6+M6+O6</f>
        <v>49491</v>
      </c>
      <c r="R6" s="145">
        <f>IF(P6&lt;&gt;0,Q6/H6,"")</f>
        <v>286.0751445086705</v>
      </c>
      <c r="S6" s="146">
        <f>IF(P6&lt;&gt;0,P6/Q6,"")</f>
        <v>7.503657230607585</v>
      </c>
      <c r="T6" s="142">
        <v>571335</v>
      </c>
      <c r="U6" s="147">
        <f aca="true" t="shared" si="0" ref="U6:U25">IF(T6&lt;&gt;0,-(T6-P6)/T6,"")</f>
        <v>-0.3500074387180901</v>
      </c>
      <c r="V6" s="142">
        <v>6362552.5</v>
      </c>
      <c r="W6" s="143">
        <v>846833</v>
      </c>
      <c r="X6" s="148">
        <f>V6/W6</f>
        <v>7.51334973955904</v>
      </c>
    </row>
    <row r="7" spans="1:24" s="35" customFormat="1" ht="18">
      <c r="A7" s="100">
        <v>2</v>
      </c>
      <c r="B7" s="63"/>
      <c r="C7" s="126" t="s">
        <v>114</v>
      </c>
      <c r="D7" s="127">
        <v>38874</v>
      </c>
      <c r="E7" s="126" t="s">
        <v>25</v>
      </c>
      <c r="F7" s="126" t="s">
        <v>47</v>
      </c>
      <c r="G7" s="128">
        <v>66</v>
      </c>
      <c r="H7" s="128">
        <v>66</v>
      </c>
      <c r="I7" s="128">
        <v>1</v>
      </c>
      <c r="J7" s="129">
        <v>80018</v>
      </c>
      <c r="K7" s="130">
        <v>10757</v>
      </c>
      <c r="L7" s="129">
        <v>110939</v>
      </c>
      <c r="M7" s="130">
        <v>13958</v>
      </c>
      <c r="N7" s="129">
        <v>115740</v>
      </c>
      <c r="O7" s="130">
        <v>14322</v>
      </c>
      <c r="P7" s="178">
        <f>SUM(J7+L7+N7)</f>
        <v>306697</v>
      </c>
      <c r="Q7" s="130">
        <f>SUM(K7+M7+O7)</f>
        <v>39037</v>
      </c>
      <c r="R7" s="123">
        <f>IF(P7&lt;&gt;0,Q7/H7,"")</f>
        <v>591.469696969697</v>
      </c>
      <c r="S7" s="124">
        <f>IF(P7&lt;&gt;0,P7/Q7,"")</f>
        <v>7.856571970182135</v>
      </c>
      <c r="T7" s="129">
        <v>0</v>
      </c>
      <c r="U7" s="125">
        <f t="shared" si="0"/>
      </c>
      <c r="V7" s="129">
        <v>604978</v>
      </c>
      <c r="W7" s="130">
        <v>81639</v>
      </c>
      <c r="X7" s="149">
        <f>V7/W7</f>
        <v>7.410404341062482</v>
      </c>
    </row>
    <row r="8" spans="1:24" s="35" customFormat="1" ht="18">
      <c r="A8" s="100">
        <v>3</v>
      </c>
      <c r="B8" s="63"/>
      <c r="C8" s="111" t="s">
        <v>115</v>
      </c>
      <c r="D8" s="112">
        <v>38856</v>
      </c>
      <c r="E8" s="111" t="s">
        <v>27</v>
      </c>
      <c r="F8" s="126" t="s">
        <v>54</v>
      </c>
      <c r="G8" s="114">
        <v>60</v>
      </c>
      <c r="H8" s="114">
        <v>63</v>
      </c>
      <c r="I8" s="114">
        <v>1</v>
      </c>
      <c r="J8" s="129">
        <v>45487</v>
      </c>
      <c r="K8" s="130">
        <v>4800</v>
      </c>
      <c r="L8" s="129">
        <v>69969</v>
      </c>
      <c r="M8" s="130">
        <v>7272</v>
      </c>
      <c r="N8" s="129">
        <v>62162</v>
      </c>
      <c r="O8" s="130">
        <v>6385</v>
      </c>
      <c r="P8" s="178">
        <f>+N8+L8+J8</f>
        <v>177618</v>
      </c>
      <c r="Q8" s="130">
        <f>+O8+M8+K8</f>
        <v>18457</v>
      </c>
      <c r="R8" s="130">
        <f>+Q8/H8</f>
        <v>292.968253968254</v>
      </c>
      <c r="S8" s="131">
        <f>+P8/Q8</f>
        <v>9.623340737931407</v>
      </c>
      <c r="T8" s="129">
        <v>0</v>
      </c>
      <c r="U8" s="125">
        <f t="shared" si="0"/>
      </c>
      <c r="V8" s="129">
        <v>177618</v>
      </c>
      <c r="W8" s="130">
        <v>18457</v>
      </c>
      <c r="X8" s="150">
        <f>+V8/W8</f>
        <v>9.623340737931407</v>
      </c>
    </row>
    <row r="9" spans="1:24" s="38" customFormat="1" ht="18">
      <c r="A9" s="100">
        <v>4</v>
      </c>
      <c r="B9" s="64"/>
      <c r="C9" s="126" t="s">
        <v>101</v>
      </c>
      <c r="D9" s="127">
        <v>38863</v>
      </c>
      <c r="E9" s="126" t="s">
        <v>25</v>
      </c>
      <c r="F9" s="126" t="s">
        <v>47</v>
      </c>
      <c r="G9" s="128">
        <v>61</v>
      </c>
      <c r="H9" s="128">
        <v>61</v>
      </c>
      <c r="I9" s="128">
        <v>3</v>
      </c>
      <c r="J9" s="129">
        <v>32344.5</v>
      </c>
      <c r="K9" s="130">
        <v>4195</v>
      </c>
      <c r="L9" s="129">
        <v>57695.5</v>
      </c>
      <c r="M9" s="130">
        <v>7282</v>
      </c>
      <c r="N9" s="129">
        <v>53688</v>
      </c>
      <c r="O9" s="130">
        <v>6771</v>
      </c>
      <c r="P9" s="178">
        <f>J9+L9+N9</f>
        <v>143728</v>
      </c>
      <c r="Q9" s="130">
        <f>K9+M9+O9</f>
        <v>18248</v>
      </c>
      <c r="R9" s="123">
        <f>IF(P9&lt;&gt;0,Q9/H9,"")</f>
        <v>299.1475409836066</v>
      </c>
      <c r="S9" s="124">
        <f>IF(P9&lt;&gt;0,P9/Q9,"")</f>
        <v>7.876370013152126</v>
      </c>
      <c r="T9" s="129">
        <v>278712</v>
      </c>
      <c r="U9" s="125">
        <f t="shared" si="0"/>
        <v>-0.4843135566462872</v>
      </c>
      <c r="V9" s="132">
        <v>1215033</v>
      </c>
      <c r="W9" s="133">
        <v>153388</v>
      </c>
      <c r="X9" s="149">
        <f>V9/W9</f>
        <v>7.921304143740058</v>
      </c>
    </row>
    <row r="10" spans="1:24" s="39" customFormat="1" ht="18">
      <c r="A10" s="100">
        <v>5</v>
      </c>
      <c r="B10" s="64"/>
      <c r="C10" s="111" t="s">
        <v>102</v>
      </c>
      <c r="D10" s="112">
        <v>38870</v>
      </c>
      <c r="E10" s="111" t="s">
        <v>27</v>
      </c>
      <c r="F10" s="126" t="s">
        <v>48</v>
      </c>
      <c r="G10" s="114">
        <v>82</v>
      </c>
      <c r="H10" s="114">
        <v>80</v>
      </c>
      <c r="I10" s="114">
        <v>2</v>
      </c>
      <c r="J10" s="129">
        <v>18656</v>
      </c>
      <c r="K10" s="130">
        <v>2764</v>
      </c>
      <c r="L10" s="129">
        <v>41090</v>
      </c>
      <c r="M10" s="130">
        <v>5135</v>
      </c>
      <c r="N10" s="129">
        <v>33640</v>
      </c>
      <c r="O10" s="130">
        <v>4199</v>
      </c>
      <c r="P10" s="178">
        <f>+N10+L10+J10</f>
        <v>93386</v>
      </c>
      <c r="Q10" s="130">
        <f>+O10+M10+K10</f>
        <v>12098</v>
      </c>
      <c r="R10" s="130">
        <f>+Q10/H10</f>
        <v>151.225</v>
      </c>
      <c r="S10" s="131">
        <f>+P10/Q10</f>
        <v>7.7191271284509835</v>
      </c>
      <c r="T10" s="129">
        <v>98064</v>
      </c>
      <c r="U10" s="125">
        <f t="shared" si="0"/>
        <v>-0.04770354054495023</v>
      </c>
      <c r="V10" s="129">
        <v>229346</v>
      </c>
      <c r="W10" s="130">
        <v>29705</v>
      </c>
      <c r="X10" s="150">
        <f>+V10/W10</f>
        <v>7.720787746170679</v>
      </c>
    </row>
    <row r="11" spans="1:24" s="39" customFormat="1" ht="18">
      <c r="A11" s="100">
        <v>6</v>
      </c>
      <c r="B11" s="64"/>
      <c r="C11" s="111" t="s">
        <v>116</v>
      </c>
      <c r="D11" s="112">
        <v>38877</v>
      </c>
      <c r="E11" s="113" t="s">
        <v>24</v>
      </c>
      <c r="F11" s="111" t="s">
        <v>26</v>
      </c>
      <c r="G11" s="114">
        <v>55</v>
      </c>
      <c r="H11" s="114">
        <v>55</v>
      </c>
      <c r="I11" s="114">
        <v>1</v>
      </c>
      <c r="J11" s="115">
        <v>20966.5</v>
      </c>
      <c r="K11" s="116">
        <v>2554</v>
      </c>
      <c r="L11" s="115">
        <v>35296</v>
      </c>
      <c r="M11" s="116">
        <v>4042</v>
      </c>
      <c r="N11" s="115">
        <v>36259</v>
      </c>
      <c r="O11" s="116">
        <v>4178</v>
      </c>
      <c r="P11" s="179">
        <f>+J11+L11+N11</f>
        <v>92521.5</v>
      </c>
      <c r="Q11" s="122">
        <f>+K11+M11+O11</f>
        <v>10774</v>
      </c>
      <c r="R11" s="123">
        <f>IF(P11&lt;&gt;0,Q11/H11,"")</f>
        <v>195.8909090909091</v>
      </c>
      <c r="S11" s="124">
        <f>IF(P11&lt;&gt;0,P11/Q11,"")</f>
        <v>8.587479116391313</v>
      </c>
      <c r="T11" s="115"/>
      <c r="U11" s="125">
        <f t="shared" si="0"/>
      </c>
      <c r="V11" s="115">
        <v>92521.5</v>
      </c>
      <c r="W11" s="116">
        <v>10774</v>
      </c>
      <c r="X11" s="151">
        <f>V11/W11</f>
        <v>8.587479116391313</v>
      </c>
    </row>
    <row r="12" spans="1:24" s="39" customFormat="1" ht="18">
      <c r="A12" s="100">
        <v>7</v>
      </c>
      <c r="B12" s="64"/>
      <c r="C12" s="126" t="s">
        <v>117</v>
      </c>
      <c r="D12" s="127">
        <v>38877</v>
      </c>
      <c r="E12" s="126" t="s">
        <v>25</v>
      </c>
      <c r="F12" s="126" t="s">
        <v>62</v>
      </c>
      <c r="G12" s="128">
        <v>50</v>
      </c>
      <c r="H12" s="128">
        <v>50</v>
      </c>
      <c r="I12" s="128">
        <v>1</v>
      </c>
      <c r="J12" s="129">
        <v>13646</v>
      </c>
      <c r="K12" s="130">
        <v>1712</v>
      </c>
      <c r="L12" s="129">
        <v>23388</v>
      </c>
      <c r="M12" s="130">
        <v>2768</v>
      </c>
      <c r="N12" s="129">
        <v>24622</v>
      </c>
      <c r="O12" s="130">
        <v>2925</v>
      </c>
      <c r="P12" s="178">
        <f>SUM(J12+L12+N12)</f>
        <v>61656</v>
      </c>
      <c r="Q12" s="130">
        <f>SUM(K12+M12+O12)</f>
        <v>7405</v>
      </c>
      <c r="R12" s="123">
        <f>IF(P12&lt;&gt;0,Q12/H12,"")</f>
        <v>148.1</v>
      </c>
      <c r="S12" s="124">
        <f>IF(P12&lt;&gt;0,P12/Q12,"")</f>
        <v>8.32626603646185</v>
      </c>
      <c r="T12" s="129">
        <v>0</v>
      </c>
      <c r="U12" s="125">
        <f t="shared" si="0"/>
      </c>
      <c r="V12" s="129">
        <f>61656</f>
        <v>61656</v>
      </c>
      <c r="W12" s="130">
        <v>7405</v>
      </c>
      <c r="X12" s="149">
        <f>V12/W12</f>
        <v>8.32626603646185</v>
      </c>
    </row>
    <row r="13" spans="1:24" s="39" customFormat="1" ht="18">
      <c r="A13" s="100">
        <v>8</v>
      </c>
      <c r="B13" s="64"/>
      <c r="C13" s="111" t="s">
        <v>103</v>
      </c>
      <c r="D13" s="112">
        <v>38870</v>
      </c>
      <c r="E13" s="113" t="s">
        <v>24</v>
      </c>
      <c r="F13" s="111" t="s">
        <v>50</v>
      </c>
      <c r="G13" s="114">
        <v>40</v>
      </c>
      <c r="H13" s="114">
        <v>41</v>
      </c>
      <c r="I13" s="114">
        <v>2</v>
      </c>
      <c r="J13" s="115">
        <v>13008.5</v>
      </c>
      <c r="K13" s="116">
        <v>1478</v>
      </c>
      <c r="L13" s="115">
        <v>20105</v>
      </c>
      <c r="M13" s="116">
        <v>2203</v>
      </c>
      <c r="N13" s="115">
        <v>22460</v>
      </c>
      <c r="O13" s="116">
        <v>2964</v>
      </c>
      <c r="P13" s="179">
        <f>+J13+L13+N13</f>
        <v>55573.5</v>
      </c>
      <c r="Q13" s="122">
        <f>+K13+M13+O13</f>
        <v>6645</v>
      </c>
      <c r="R13" s="123">
        <f>IF(P13&lt;&gt;0,Q13/H13,"")</f>
        <v>162.0731707317073</v>
      </c>
      <c r="S13" s="124">
        <f>IF(P13&lt;&gt;0,P13/Q13,"")</f>
        <v>8.363205417607224</v>
      </c>
      <c r="T13" s="115">
        <v>70726</v>
      </c>
      <c r="U13" s="125">
        <f t="shared" si="0"/>
        <v>-0.21424228713627239</v>
      </c>
      <c r="V13" s="115">
        <v>178713.5</v>
      </c>
      <c r="W13" s="116">
        <v>21134</v>
      </c>
      <c r="X13" s="151">
        <f>V13/W13</f>
        <v>8.456208006056592</v>
      </c>
    </row>
    <row r="14" spans="1:24" s="39" customFormat="1" ht="18">
      <c r="A14" s="100">
        <v>9</v>
      </c>
      <c r="B14" s="64"/>
      <c r="C14" s="111" t="s">
        <v>83</v>
      </c>
      <c r="D14" s="112">
        <v>38856</v>
      </c>
      <c r="E14" s="111" t="s">
        <v>27</v>
      </c>
      <c r="F14" s="126" t="s">
        <v>84</v>
      </c>
      <c r="G14" s="114">
        <v>160</v>
      </c>
      <c r="H14" s="114">
        <v>94</v>
      </c>
      <c r="I14" s="114">
        <v>4</v>
      </c>
      <c r="J14" s="129">
        <v>10361</v>
      </c>
      <c r="K14" s="130">
        <v>2171</v>
      </c>
      <c r="L14" s="129">
        <v>17735</v>
      </c>
      <c r="M14" s="130">
        <v>3257</v>
      </c>
      <c r="N14" s="129">
        <v>17823</v>
      </c>
      <c r="O14" s="130">
        <v>3332</v>
      </c>
      <c r="P14" s="178">
        <f>+N14+L14+J14</f>
        <v>45919</v>
      </c>
      <c r="Q14" s="130">
        <f>+O14+M14+K14</f>
        <v>8760</v>
      </c>
      <c r="R14" s="130">
        <f>+Q14/H14</f>
        <v>93.19148936170212</v>
      </c>
      <c r="S14" s="131">
        <f>+P14/Q14</f>
        <v>5.24189497716895</v>
      </c>
      <c r="T14" s="129">
        <v>132665</v>
      </c>
      <c r="U14" s="125">
        <f t="shared" si="0"/>
        <v>-0.6538725360871368</v>
      </c>
      <c r="V14" s="129">
        <v>1049325</v>
      </c>
      <c r="W14" s="130">
        <v>157957</v>
      </c>
      <c r="X14" s="150">
        <f>+V14/W14</f>
        <v>6.643105402103104</v>
      </c>
    </row>
    <row r="15" spans="1:24" s="39" customFormat="1" ht="18">
      <c r="A15" s="100">
        <v>10</v>
      </c>
      <c r="B15" s="64"/>
      <c r="C15" s="126" t="s">
        <v>104</v>
      </c>
      <c r="D15" s="127">
        <v>38821</v>
      </c>
      <c r="E15" s="126" t="s">
        <v>25</v>
      </c>
      <c r="F15" s="126" t="s">
        <v>47</v>
      </c>
      <c r="G15" s="128">
        <v>118</v>
      </c>
      <c r="H15" s="128">
        <v>61</v>
      </c>
      <c r="I15" s="128">
        <v>9</v>
      </c>
      <c r="J15" s="129">
        <v>11857.5</v>
      </c>
      <c r="K15" s="130">
        <v>2945</v>
      </c>
      <c r="L15" s="129">
        <v>17054</v>
      </c>
      <c r="M15" s="130">
        <v>3543</v>
      </c>
      <c r="N15" s="129">
        <v>16061</v>
      </c>
      <c r="O15" s="130">
        <v>3378</v>
      </c>
      <c r="P15" s="178">
        <f>SUM(J15+L15+N15)</f>
        <v>44972.5</v>
      </c>
      <c r="Q15" s="130">
        <f>SUM(K15+M15+O15)</f>
        <v>9866</v>
      </c>
      <c r="R15" s="123">
        <f>IF(P15&lt;&gt;0,Q15/H15,"")</f>
        <v>161.7377049180328</v>
      </c>
      <c r="S15" s="124">
        <f>IF(P15&lt;&gt;0,P15/Q15,"")</f>
        <v>4.558331644030002</v>
      </c>
      <c r="T15" s="129">
        <v>64347</v>
      </c>
      <c r="U15" s="125">
        <f t="shared" si="0"/>
        <v>-0.3010940680995229</v>
      </c>
      <c r="V15" s="129">
        <v>5998568.5</v>
      </c>
      <c r="W15" s="130">
        <v>903243</v>
      </c>
      <c r="X15" s="149">
        <f>V15/W15</f>
        <v>6.641145848902234</v>
      </c>
    </row>
    <row r="16" spans="1:24" s="39" customFormat="1" ht="18">
      <c r="A16" s="100">
        <v>11</v>
      </c>
      <c r="B16" s="64"/>
      <c r="C16" s="111" t="s">
        <v>118</v>
      </c>
      <c r="D16" s="112">
        <v>38877</v>
      </c>
      <c r="E16" s="111" t="s">
        <v>119</v>
      </c>
      <c r="F16" s="111" t="s">
        <v>120</v>
      </c>
      <c r="G16" s="114">
        <v>12</v>
      </c>
      <c r="H16" s="114">
        <v>12</v>
      </c>
      <c r="I16" s="114">
        <v>1</v>
      </c>
      <c r="J16" s="134">
        <v>8240</v>
      </c>
      <c r="K16" s="135">
        <v>862</v>
      </c>
      <c r="L16" s="134">
        <v>12447</v>
      </c>
      <c r="M16" s="135">
        <v>1302</v>
      </c>
      <c r="N16" s="134">
        <v>15286</v>
      </c>
      <c r="O16" s="135">
        <v>1599</v>
      </c>
      <c r="P16" s="180">
        <f>+N16+L16+J16</f>
        <v>35973</v>
      </c>
      <c r="Q16" s="135">
        <f>+O16+M16+K16</f>
        <v>3763</v>
      </c>
      <c r="R16" s="135">
        <f>+Q16/H16</f>
        <v>313.5833333333333</v>
      </c>
      <c r="S16" s="136">
        <f>+P16/Q16</f>
        <v>9.559659845867658</v>
      </c>
      <c r="T16" s="134"/>
      <c r="U16" s="125">
        <f t="shared" si="0"/>
      </c>
      <c r="V16" s="134">
        <v>35973</v>
      </c>
      <c r="W16" s="135">
        <v>3763</v>
      </c>
      <c r="X16" s="152">
        <f>+V16/W16</f>
        <v>9.559659845867658</v>
      </c>
    </row>
    <row r="17" spans="1:24" s="39" customFormat="1" ht="18">
      <c r="A17" s="100">
        <v>12</v>
      </c>
      <c r="B17" s="64"/>
      <c r="C17" s="111" t="s">
        <v>85</v>
      </c>
      <c r="D17" s="112">
        <v>38863</v>
      </c>
      <c r="E17" s="111" t="s">
        <v>27</v>
      </c>
      <c r="F17" s="126" t="s">
        <v>48</v>
      </c>
      <c r="G17" s="114">
        <v>47</v>
      </c>
      <c r="H17" s="114">
        <v>45</v>
      </c>
      <c r="I17" s="114">
        <v>3</v>
      </c>
      <c r="J17" s="129">
        <v>7449</v>
      </c>
      <c r="K17" s="130">
        <v>1138</v>
      </c>
      <c r="L17" s="129">
        <v>10908</v>
      </c>
      <c r="M17" s="130">
        <v>1613</v>
      </c>
      <c r="N17" s="129">
        <v>11895</v>
      </c>
      <c r="O17" s="130">
        <v>1768</v>
      </c>
      <c r="P17" s="178">
        <f>+N17+L17+J17</f>
        <v>30252</v>
      </c>
      <c r="Q17" s="130">
        <f>+O17+M17+K17</f>
        <v>4519</v>
      </c>
      <c r="R17" s="130">
        <f>+Q17/H17</f>
        <v>100.42222222222222</v>
      </c>
      <c r="S17" s="131">
        <f>+P17/Q17</f>
        <v>6.694401416242531</v>
      </c>
      <c r="T17" s="129">
        <v>74838</v>
      </c>
      <c r="U17" s="125">
        <f t="shared" si="0"/>
        <v>-0.5957668564098453</v>
      </c>
      <c r="V17" s="129">
        <v>293628</v>
      </c>
      <c r="W17" s="130">
        <v>33679</v>
      </c>
      <c r="X17" s="150">
        <f>+V17/W17</f>
        <v>8.718429882122392</v>
      </c>
    </row>
    <row r="18" spans="1:24" s="39" customFormat="1" ht="18">
      <c r="A18" s="100">
        <v>13</v>
      </c>
      <c r="B18" s="64"/>
      <c r="C18" s="126" t="s">
        <v>105</v>
      </c>
      <c r="D18" s="127">
        <v>38849</v>
      </c>
      <c r="E18" s="126" t="s">
        <v>25</v>
      </c>
      <c r="F18" s="126" t="s">
        <v>47</v>
      </c>
      <c r="G18" s="128">
        <v>51</v>
      </c>
      <c r="H18" s="128">
        <v>50</v>
      </c>
      <c r="I18" s="128">
        <v>5</v>
      </c>
      <c r="J18" s="129">
        <v>5464</v>
      </c>
      <c r="K18" s="130">
        <v>1145</v>
      </c>
      <c r="L18" s="129">
        <v>9481.5</v>
      </c>
      <c r="M18" s="130">
        <v>1922</v>
      </c>
      <c r="N18" s="129">
        <v>9013.5</v>
      </c>
      <c r="O18" s="130">
        <v>1769</v>
      </c>
      <c r="P18" s="178">
        <f>J18+L18+N18</f>
        <v>23959</v>
      </c>
      <c r="Q18" s="130">
        <f>K18+M18+O18</f>
        <v>4836</v>
      </c>
      <c r="R18" s="123">
        <f>IF(P18&lt;&gt;0,Q18/H18,"")</f>
        <v>96.72</v>
      </c>
      <c r="S18" s="124">
        <f>IF(P18&lt;&gt;0,P18/Q18,"")</f>
        <v>4.954301075268817</v>
      </c>
      <c r="T18" s="129">
        <v>16457.5</v>
      </c>
      <c r="U18" s="125">
        <f t="shared" si="0"/>
        <v>0.45581042078079903</v>
      </c>
      <c r="V18" s="132">
        <v>329076.5</v>
      </c>
      <c r="W18" s="133">
        <v>49079</v>
      </c>
      <c r="X18" s="149">
        <f>V18/W18</f>
        <v>6.705036777440453</v>
      </c>
    </row>
    <row r="19" spans="1:24" s="39" customFormat="1" ht="18">
      <c r="A19" s="100">
        <v>14</v>
      </c>
      <c r="B19" s="64"/>
      <c r="C19" s="111" t="s">
        <v>72</v>
      </c>
      <c r="D19" s="112">
        <v>38842</v>
      </c>
      <c r="E19" s="111" t="s">
        <v>27</v>
      </c>
      <c r="F19" s="126" t="s">
        <v>54</v>
      </c>
      <c r="G19" s="114">
        <v>173</v>
      </c>
      <c r="H19" s="114">
        <v>43</v>
      </c>
      <c r="I19" s="114">
        <v>6</v>
      </c>
      <c r="J19" s="129">
        <v>3411</v>
      </c>
      <c r="K19" s="130">
        <v>893</v>
      </c>
      <c r="L19" s="129">
        <v>5055</v>
      </c>
      <c r="M19" s="130">
        <v>1120</v>
      </c>
      <c r="N19" s="129">
        <v>6235</v>
      </c>
      <c r="O19" s="130">
        <v>1320</v>
      </c>
      <c r="P19" s="178">
        <f>+N19+L19+J19</f>
        <v>14701</v>
      </c>
      <c r="Q19" s="130">
        <f>+O19+M19+K19</f>
        <v>3333</v>
      </c>
      <c r="R19" s="130">
        <f>+Q19/H19</f>
        <v>77.51162790697674</v>
      </c>
      <c r="S19" s="131">
        <f>+P19/Q19</f>
        <v>4.410741074107411</v>
      </c>
      <c r="T19" s="129">
        <v>45813</v>
      </c>
      <c r="U19" s="125">
        <f t="shared" si="0"/>
        <v>-0.679108549974898</v>
      </c>
      <c r="V19" s="129">
        <v>2789655</v>
      </c>
      <c r="W19" s="130">
        <v>370901</v>
      </c>
      <c r="X19" s="150">
        <f>+V19/W19</f>
        <v>7.521292743885835</v>
      </c>
    </row>
    <row r="20" spans="1:24" s="39" customFormat="1" ht="18">
      <c r="A20" s="100">
        <v>15</v>
      </c>
      <c r="B20" s="64"/>
      <c r="C20" s="126" t="s">
        <v>69</v>
      </c>
      <c r="D20" s="127">
        <v>38835</v>
      </c>
      <c r="E20" s="126" t="s">
        <v>25</v>
      </c>
      <c r="F20" s="126" t="s">
        <v>76</v>
      </c>
      <c r="G20" s="128">
        <v>65</v>
      </c>
      <c r="H20" s="128">
        <v>26</v>
      </c>
      <c r="I20" s="128">
        <v>7</v>
      </c>
      <c r="J20" s="129">
        <v>3411.5</v>
      </c>
      <c r="K20" s="130">
        <v>730</v>
      </c>
      <c r="L20" s="129">
        <v>4703</v>
      </c>
      <c r="M20" s="130">
        <v>1032</v>
      </c>
      <c r="N20" s="129">
        <v>4329.5</v>
      </c>
      <c r="O20" s="130">
        <v>975</v>
      </c>
      <c r="P20" s="178">
        <f>SUM(J20+L20+N20)</f>
        <v>12444</v>
      </c>
      <c r="Q20" s="130">
        <f>SUM(K20+M20+O20)</f>
        <v>2737</v>
      </c>
      <c r="R20" s="123">
        <f>IF(P20&lt;&gt;0,Q20/H20,"")</f>
        <v>105.26923076923077</v>
      </c>
      <c r="S20" s="124">
        <f>IF(P20&lt;&gt;0,P20/Q20,"")</f>
        <v>4.546583850931677</v>
      </c>
      <c r="T20" s="129">
        <v>16155</v>
      </c>
      <c r="U20" s="125">
        <f t="shared" si="0"/>
        <v>-0.2297121634168988</v>
      </c>
      <c r="V20" s="129">
        <v>907906</v>
      </c>
      <c r="W20" s="130">
        <v>131834</v>
      </c>
      <c r="X20" s="149">
        <f>V20/W20</f>
        <v>6.8867363502586585</v>
      </c>
    </row>
    <row r="21" spans="1:24" s="39" customFormat="1" ht="18">
      <c r="A21" s="100">
        <v>16</v>
      </c>
      <c r="B21" s="64"/>
      <c r="C21" s="126" t="s">
        <v>109</v>
      </c>
      <c r="D21" s="127">
        <v>38674</v>
      </c>
      <c r="E21" s="126" t="s">
        <v>25</v>
      </c>
      <c r="F21" s="126" t="s">
        <v>76</v>
      </c>
      <c r="G21" s="128">
        <v>72</v>
      </c>
      <c r="H21" s="128">
        <v>3</v>
      </c>
      <c r="I21" s="128">
        <v>30</v>
      </c>
      <c r="J21" s="129">
        <v>2294</v>
      </c>
      <c r="K21" s="130">
        <v>758</v>
      </c>
      <c r="L21" s="129">
        <v>2468</v>
      </c>
      <c r="M21" s="130">
        <v>812</v>
      </c>
      <c r="N21" s="129">
        <v>2522</v>
      </c>
      <c r="O21" s="130">
        <v>820</v>
      </c>
      <c r="P21" s="178">
        <f>J21+L21+N21</f>
        <v>7284</v>
      </c>
      <c r="Q21" s="130">
        <f>K21+M21+O21</f>
        <v>2390</v>
      </c>
      <c r="R21" s="123">
        <f>IF(P21&lt;&gt;0,Q21/H21,"")</f>
        <v>796.6666666666666</v>
      </c>
      <c r="S21" s="124">
        <f>IF(P21&lt;&gt;0,P21/Q21,"")</f>
        <v>3.0476987447698747</v>
      </c>
      <c r="T21" s="129">
        <v>235</v>
      </c>
      <c r="U21" s="125">
        <f t="shared" si="0"/>
        <v>29.995744680851065</v>
      </c>
      <c r="V21" s="129">
        <v>25090315</v>
      </c>
      <c r="W21" s="130">
        <v>3732990</v>
      </c>
      <c r="X21" s="149">
        <f>V21/W21</f>
        <v>6.721238203156183</v>
      </c>
    </row>
    <row r="22" spans="1:24" s="39" customFormat="1" ht="18">
      <c r="A22" s="100">
        <v>17</v>
      </c>
      <c r="B22" s="64"/>
      <c r="C22" s="111" t="s">
        <v>106</v>
      </c>
      <c r="D22" s="112">
        <v>38870</v>
      </c>
      <c r="E22" s="111" t="s">
        <v>93</v>
      </c>
      <c r="F22" s="111" t="s">
        <v>107</v>
      </c>
      <c r="G22" s="114">
        <v>5</v>
      </c>
      <c r="H22" s="114">
        <v>5</v>
      </c>
      <c r="I22" s="114">
        <v>2</v>
      </c>
      <c r="J22" s="115">
        <v>1574</v>
      </c>
      <c r="K22" s="116">
        <v>196</v>
      </c>
      <c r="L22" s="115">
        <v>2714</v>
      </c>
      <c r="M22" s="116">
        <v>322</v>
      </c>
      <c r="N22" s="115">
        <v>2750</v>
      </c>
      <c r="O22" s="116">
        <v>332</v>
      </c>
      <c r="P22" s="179">
        <f>+J22+L22+N22</f>
        <v>7038</v>
      </c>
      <c r="Q22" s="122">
        <f>+K22+M22+O22</f>
        <v>850</v>
      </c>
      <c r="R22" s="123">
        <f>IF(P22&lt;&gt;0,Q22/H22,"")</f>
        <v>170</v>
      </c>
      <c r="S22" s="124">
        <f>IF(P22&lt;&gt;0,P22/Q22,"")</f>
        <v>8.28</v>
      </c>
      <c r="T22" s="134"/>
      <c r="U22" s="125">
        <f t="shared" si="0"/>
      </c>
      <c r="V22" s="117">
        <v>27246</v>
      </c>
      <c r="W22" s="137">
        <v>3013</v>
      </c>
      <c r="X22" s="151">
        <f>IF(V22&lt;&gt;0,V22/W22,"")</f>
        <v>9.042814470627281</v>
      </c>
    </row>
    <row r="23" spans="1:24" s="39" customFormat="1" ht="18">
      <c r="A23" s="100">
        <v>18</v>
      </c>
      <c r="B23" s="64"/>
      <c r="C23" s="126" t="s">
        <v>95</v>
      </c>
      <c r="D23" s="127">
        <v>38709</v>
      </c>
      <c r="E23" s="126" t="s">
        <v>96</v>
      </c>
      <c r="F23" s="126" t="s">
        <v>97</v>
      </c>
      <c r="G23" s="128">
        <v>233</v>
      </c>
      <c r="H23" s="128">
        <v>52</v>
      </c>
      <c r="I23" s="128">
        <v>24</v>
      </c>
      <c r="J23" s="129">
        <v>1143</v>
      </c>
      <c r="K23" s="130">
        <v>381</v>
      </c>
      <c r="L23" s="129">
        <v>2706</v>
      </c>
      <c r="M23" s="130">
        <v>904</v>
      </c>
      <c r="N23" s="129">
        <v>3111</v>
      </c>
      <c r="O23" s="130">
        <v>1037</v>
      </c>
      <c r="P23" s="178">
        <f>J23+L23+N23</f>
        <v>6960</v>
      </c>
      <c r="Q23" s="130">
        <f>K23+M23+O23</f>
        <v>2322</v>
      </c>
      <c r="R23" s="123">
        <f>IF(P23&lt;&gt;0,Q23/H23,"")</f>
        <v>44.65384615384615</v>
      </c>
      <c r="S23" s="124">
        <f>IF(P23&lt;&gt;0,P23/Q23,"")</f>
        <v>2.9974160206718348</v>
      </c>
      <c r="T23" s="129"/>
      <c r="U23" s="125">
        <f t="shared" si="0"/>
      </c>
      <c r="V23" s="129">
        <v>17081393.5</v>
      </c>
      <c r="W23" s="130">
        <v>2579265</v>
      </c>
      <c r="X23" s="150">
        <f>+V23/W23</f>
        <v>6.622581820790031</v>
      </c>
    </row>
    <row r="24" spans="1:24" s="39" customFormat="1" ht="18">
      <c r="A24" s="100">
        <v>19</v>
      </c>
      <c r="B24" s="64"/>
      <c r="C24" s="111" t="s">
        <v>68</v>
      </c>
      <c r="D24" s="112">
        <v>38835</v>
      </c>
      <c r="E24" s="111" t="s">
        <v>27</v>
      </c>
      <c r="F24" s="126" t="s">
        <v>52</v>
      </c>
      <c r="G24" s="114">
        <v>71</v>
      </c>
      <c r="H24" s="114">
        <v>17</v>
      </c>
      <c r="I24" s="114">
        <v>7</v>
      </c>
      <c r="J24" s="129">
        <v>1282</v>
      </c>
      <c r="K24" s="130">
        <v>259</v>
      </c>
      <c r="L24" s="129">
        <v>2418</v>
      </c>
      <c r="M24" s="130">
        <v>490</v>
      </c>
      <c r="N24" s="129">
        <v>2465</v>
      </c>
      <c r="O24" s="130">
        <v>490</v>
      </c>
      <c r="P24" s="178">
        <f>+N24+L24+J24</f>
        <v>6165</v>
      </c>
      <c r="Q24" s="130">
        <f>+O24+M24+K24</f>
        <v>1239</v>
      </c>
      <c r="R24" s="130">
        <f>+Q24/H24</f>
        <v>72.88235294117646</v>
      </c>
      <c r="S24" s="131">
        <f>+P24/Q24</f>
        <v>4.9757869249394675</v>
      </c>
      <c r="T24" s="129">
        <v>5596</v>
      </c>
      <c r="U24" s="125">
        <f t="shared" si="0"/>
        <v>0.10167977126518941</v>
      </c>
      <c r="V24" s="129">
        <v>986682</v>
      </c>
      <c r="W24" s="130">
        <v>119736</v>
      </c>
      <c r="X24" s="150">
        <f>+V24/W24</f>
        <v>8.240479053918621</v>
      </c>
    </row>
    <row r="25" spans="1:24" s="39" customFormat="1" ht="18.75" thickBot="1">
      <c r="A25" s="100">
        <v>20</v>
      </c>
      <c r="B25" s="65"/>
      <c r="C25" s="154" t="s">
        <v>77</v>
      </c>
      <c r="D25" s="153">
        <v>38849</v>
      </c>
      <c r="E25" s="181" t="s">
        <v>24</v>
      </c>
      <c r="F25" s="154" t="s">
        <v>78</v>
      </c>
      <c r="G25" s="155">
        <v>14</v>
      </c>
      <c r="H25" s="155">
        <v>9</v>
      </c>
      <c r="I25" s="155">
        <v>5</v>
      </c>
      <c r="J25" s="182">
        <v>1099.5</v>
      </c>
      <c r="K25" s="183">
        <v>181</v>
      </c>
      <c r="L25" s="182">
        <v>1486.5</v>
      </c>
      <c r="M25" s="183">
        <v>260</v>
      </c>
      <c r="N25" s="182">
        <v>1571</v>
      </c>
      <c r="O25" s="183">
        <v>253</v>
      </c>
      <c r="P25" s="184">
        <f>+J25+L25+N25</f>
        <v>4157</v>
      </c>
      <c r="Q25" s="185">
        <f>+K25+M25+O25</f>
        <v>694</v>
      </c>
      <c r="R25" s="186">
        <f>IF(P25&lt;&gt;0,Q25/H25,"")</f>
        <v>77.11111111111111</v>
      </c>
      <c r="S25" s="187">
        <f>IF(P25&lt;&gt;0,P25/Q25,"")</f>
        <v>5.989913544668588</v>
      </c>
      <c r="T25" s="182">
        <v>6886.5</v>
      </c>
      <c r="U25" s="156">
        <f t="shared" si="0"/>
        <v>-0.39635518768605243</v>
      </c>
      <c r="V25" s="182">
        <v>179587.5</v>
      </c>
      <c r="W25" s="183">
        <v>21642</v>
      </c>
      <c r="X25" s="188">
        <f>V25/W25</f>
        <v>8.29810091488772</v>
      </c>
    </row>
    <row r="26" spans="1:24" s="8" customFormat="1" ht="6" customHeight="1" thickBot="1">
      <c r="A26" s="101"/>
      <c r="B26" s="44"/>
      <c r="C26" s="45"/>
      <c r="D26" s="46"/>
      <c r="E26" s="46"/>
      <c r="F26" s="47"/>
      <c r="G26" s="48"/>
      <c r="H26" s="48"/>
      <c r="I26" s="48"/>
      <c r="J26" s="49"/>
      <c r="K26" s="50"/>
      <c r="L26" s="49"/>
      <c r="M26" s="50"/>
      <c r="N26" s="49"/>
      <c r="O26" s="50"/>
      <c r="P26" s="51"/>
      <c r="Q26" s="52"/>
      <c r="R26" s="53"/>
      <c r="S26" s="54"/>
      <c r="T26" s="49"/>
      <c r="U26" s="55"/>
      <c r="V26" s="49"/>
      <c r="W26" s="55"/>
      <c r="X26" s="102"/>
    </row>
    <row r="27" spans="1:24" s="20" customFormat="1" ht="15" thickBot="1">
      <c r="A27" s="103"/>
      <c r="B27" s="226" t="s">
        <v>39</v>
      </c>
      <c r="C27" s="227"/>
      <c r="D27" s="227"/>
      <c r="E27" s="227"/>
      <c r="F27" s="227"/>
      <c r="G27" s="27">
        <f>SUM(G6:G26)</f>
        <v>1630</v>
      </c>
      <c r="H27" s="27">
        <f>SUM(H6:H26)</f>
        <v>1006</v>
      </c>
      <c r="I27" s="26"/>
      <c r="J27" s="28"/>
      <c r="K27" s="29"/>
      <c r="L27" s="28"/>
      <c r="M27" s="29"/>
      <c r="N27" s="28"/>
      <c r="O27" s="29"/>
      <c r="P27" s="28">
        <f>SUM(P6:P26)</f>
        <v>1542368</v>
      </c>
      <c r="Q27" s="29">
        <f>SUM(Q6:Q26)</f>
        <v>207464</v>
      </c>
      <c r="R27" s="30">
        <f>P27/H27</f>
        <v>1533.168986083499</v>
      </c>
      <c r="S27" s="31">
        <f>P27/Q27</f>
        <v>7.434388616820268</v>
      </c>
      <c r="T27" s="28"/>
      <c r="U27" s="32"/>
      <c r="V27" s="42"/>
      <c r="W27" s="33"/>
      <c r="X27" s="34"/>
    </row>
  </sheetData>
  <mergeCells count="17">
    <mergeCell ref="B27:F27"/>
    <mergeCell ref="L4:M4"/>
    <mergeCell ref="N4:O4"/>
    <mergeCell ref="P4:S4"/>
    <mergeCell ref="G4:G5"/>
    <mergeCell ref="H4:H5"/>
    <mergeCell ref="I4:I5"/>
    <mergeCell ref="A1:X1"/>
    <mergeCell ref="A2:X2"/>
    <mergeCell ref="J4:K4"/>
    <mergeCell ref="C4:C5"/>
    <mergeCell ref="D4:D5"/>
    <mergeCell ref="E4:E5"/>
    <mergeCell ref="F4:F5"/>
    <mergeCell ref="D3:X3"/>
    <mergeCell ref="V4:X4"/>
    <mergeCell ref="T4:U4"/>
  </mergeCells>
  <printOptions/>
  <pageMargins left="1.3" right="0.46" top="0.62" bottom="0.39" header="0.5" footer="0.32"/>
  <pageSetup orientation="landscape" paperSize="9" r:id="rId2"/>
  <ignoredErrors>
    <ignoredError sqref="Q9:Q15 R8:X8 R9:X15 P9:P15" formula="1"/>
    <ignoredError sqref="Q16:Q18 R16:X18 R22:R24 Q22:Q24 P16:P18 P22 S24" formula="1" unlockedFormula="1"/>
    <ignoredError sqref="R25 P23:P24 R19:R21 Q19:Q21 Q25 S25:X25 P19:P21 T19:X24 S19:S23" unlockedFormula="1"/>
  </ignoredErrors>
  <drawing r:id="rId1"/>
</worksheet>
</file>

<file path=xl/worksheets/sheet3.xml><?xml version="1.0" encoding="utf-8"?>
<worksheet xmlns="http://schemas.openxmlformats.org/spreadsheetml/2006/main" xmlns:r="http://schemas.openxmlformats.org/officeDocument/2006/relationships">
  <dimension ref="A1:W34"/>
  <sheetViews>
    <sheetView zoomScale="90" zoomScaleNormal="90" workbookViewId="0" topLeftCell="A1">
      <selection activeCell="B5" sqref="B5"/>
    </sheetView>
  </sheetViews>
  <sheetFormatPr defaultColWidth="9.140625" defaultRowHeight="12.75"/>
  <cols>
    <col min="1" max="1" width="5.28125" style="69" bestFit="1" customWidth="1"/>
    <col min="2" max="2" width="5.00390625" style="69" bestFit="1" customWidth="1"/>
    <col min="3" max="3" width="12.421875" style="85" bestFit="1" customWidth="1"/>
    <col min="4" max="4" width="10.421875" style="85" bestFit="1" customWidth="1"/>
    <col min="5" max="5" width="8.8515625" style="69" bestFit="1" customWidth="1"/>
    <col min="6" max="6" width="10.28125" style="69" bestFit="1" customWidth="1"/>
    <col min="7" max="7" width="8.7109375" style="69" bestFit="1" customWidth="1"/>
    <col min="8" max="8" width="12.00390625" style="69" bestFit="1" customWidth="1"/>
    <col min="9" max="9" width="6.8515625" style="86" bestFit="1" customWidth="1"/>
    <col min="10" max="10" width="6.00390625" style="86" bestFit="1" customWidth="1"/>
    <col min="11" max="11" width="6.8515625" style="86" bestFit="1" customWidth="1"/>
    <col min="12" max="12" width="10.140625" style="86" bestFit="1" customWidth="1"/>
    <col min="13" max="13" width="6.8515625" style="86" bestFit="1" customWidth="1"/>
    <col min="14" max="14" width="10.140625" style="86" bestFit="1" customWidth="1"/>
    <col min="15" max="15" width="8.140625" style="86" bestFit="1" customWidth="1"/>
    <col min="16" max="16" width="10.140625" style="86" bestFit="1" customWidth="1"/>
    <col min="17" max="17" width="16.140625" style="86" bestFit="1" customWidth="1"/>
    <col min="18" max="18" width="14.57421875" style="86" bestFit="1" customWidth="1"/>
    <col min="19" max="19" width="7.421875" style="86" bestFit="1" customWidth="1"/>
    <col min="20" max="20" width="8.7109375" style="69" bestFit="1" customWidth="1"/>
    <col min="21" max="21" width="10.421875" style="69" bestFit="1" customWidth="1"/>
    <col min="22" max="22" width="14.7109375" style="69" bestFit="1" customWidth="1"/>
    <col min="23" max="23" width="15.28125" style="69" bestFit="1" customWidth="1"/>
    <col min="24" max="16384" width="9.140625" style="69" customWidth="1"/>
  </cols>
  <sheetData>
    <row r="1" spans="1:23" ht="15">
      <c r="A1" s="235" t="s">
        <v>22</v>
      </c>
      <c r="B1" s="235"/>
      <c r="C1" s="235"/>
      <c r="D1" s="235"/>
      <c r="E1" s="235"/>
      <c r="F1" s="235"/>
      <c r="G1" s="235"/>
      <c r="H1" s="235"/>
      <c r="I1" s="235"/>
      <c r="J1" s="235"/>
      <c r="K1" s="235"/>
      <c r="L1" s="235"/>
      <c r="M1" s="235"/>
      <c r="N1" s="235"/>
      <c r="O1" s="235"/>
      <c r="P1" s="235"/>
      <c r="Q1" s="235"/>
      <c r="R1" s="235"/>
      <c r="S1" s="235"/>
      <c r="T1" s="235"/>
      <c r="U1" s="235"/>
      <c r="V1" s="235"/>
      <c r="W1" s="235"/>
    </row>
    <row r="2" spans="1:23" ht="15">
      <c r="A2" s="236" t="s">
        <v>21</v>
      </c>
      <c r="B2" s="230" t="s">
        <v>0</v>
      </c>
      <c r="C2" s="238" t="s">
        <v>1</v>
      </c>
      <c r="D2" s="230" t="s">
        <v>2</v>
      </c>
      <c r="E2" s="230" t="s">
        <v>57</v>
      </c>
      <c r="F2" s="230" t="s">
        <v>3</v>
      </c>
      <c r="G2" s="230" t="s">
        <v>20</v>
      </c>
      <c r="H2" s="230" t="s">
        <v>19</v>
      </c>
      <c r="I2" s="233" t="s">
        <v>10</v>
      </c>
      <c r="J2" s="233"/>
      <c r="K2" s="233"/>
      <c r="L2" s="233"/>
      <c r="M2" s="233"/>
      <c r="N2" s="233"/>
      <c r="O2" s="233"/>
      <c r="P2" s="233"/>
      <c r="Q2" s="230" t="s">
        <v>12</v>
      </c>
      <c r="R2" s="230" t="s">
        <v>13</v>
      </c>
      <c r="S2" s="72"/>
      <c r="T2" s="70"/>
      <c r="U2" s="230" t="s">
        <v>14</v>
      </c>
      <c r="V2" s="230" t="s">
        <v>15</v>
      </c>
      <c r="W2" s="232" t="s">
        <v>13</v>
      </c>
    </row>
    <row r="3" spans="1:23" ht="15">
      <c r="A3" s="231"/>
      <c r="B3" s="237"/>
      <c r="C3" s="239"/>
      <c r="D3" s="231"/>
      <c r="E3" s="231"/>
      <c r="F3" s="231"/>
      <c r="G3" s="231"/>
      <c r="H3" s="231"/>
      <c r="I3" s="233" t="s">
        <v>4</v>
      </c>
      <c r="J3" s="233"/>
      <c r="K3" s="233" t="s">
        <v>7</v>
      </c>
      <c r="L3" s="233"/>
      <c r="M3" s="233" t="s">
        <v>8</v>
      </c>
      <c r="N3" s="233"/>
      <c r="O3" s="233" t="s">
        <v>9</v>
      </c>
      <c r="P3" s="233"/>
      <c r="Q3" s="231"/>
      <c r="R3" s="231"/>
      <c r="S3" s="234" t="s">
        <v>17</v>
      </c>
      <c r="T3" s="234"/>
      <c r="U3" s="231"/>
      <c r="V3" s="231"/>
      <c r="W3" s="231"/>
    </row>
    <row r="4" spans="1:23" ht="15">
      <c r="A4" s="231"/>
      <c r="B4" s="237"/>
      <c r="C4" s="239"/>
      <c r="D4" s="231"/>
      <c r="E4" s="231"/>
      <c r="F4" s="231"/>
      <c r="G4" s="231"/>
      <c r="H4" s="231"/>
      <c r="I4" s="72" t="s">
        <v>5</v>
      </c>
      <c r="J4" s="72" t="s">
        <v>16</v>
      </c>
      <c r="K4" s="72" t="s">
        <v>5</v>
      </c>
      <c r="L4" s="72" t="s">
        <v>6</v>
      </c>
      <c r="M4" s="72" t="s">
        <v>5</v>
      </c>
      <c r="N4" s="72" t="s">
        <v>6</v>
      </c>
      <c r="O4" s="72" t="s">
        <v>5</v>
      </c>
      <c r="P4" s="72" t="s">
        <v>6</v>
      </c>
      <c r="Q4" s="231"/>
      <c r="R4" s="231"/>
      <c r="S4" s="72" t="s">
        <v>18</v>
      </c>
      <c r="T4" s="70" t="s">
        <v>11</v>
      </c>
      <c r="U4" s="231"/>
      <c r="V4" s="231"/>
      <c r="W4" s="231"/>
    </row>
    <row r="5" spans="1:23" s="74" customFormat="1" ht="15">
      <c r="A5" s="73">
        <v>1</v>
      </c>
      <c r="C5" s="75"/>
      <c r="D5" s="75"/>
      <c r="E5" s="73"/>
      <c r="F5" s="73"/>
      <c r="G5" s="73"/>
      <c r="H5" s="73"/>
      <c r="I5" s="76"/>
      <c r="J5" s="76"/>
      <c r="K5" s="76"/>
      <c r="L5" s="76"/>
      <c r="M5" s="76"/>
      <c r="N5" s="76"/>
      <c r="O5" s="76">
        <f>+M5+K5+I5</f>
        <v>0</v>
      </c>
      <c r="P5" s="76">
        <f>+N5+L5+J5</f>
        <v>0</v>
      </c>
      <c r="Q5" s="76" t="e">
        <f aca="true" t="shared" si="0" ref="Q5:Q34">+P5/G5</f>
        <v>#DIV/0!</v>
      </c>
      <c r="R5" s="77" t="e">
        <f aca="true" t="shared" si="1" ref="R5:R34">+O5/P5</f>
        <v>#DIV/0!</v>
      </c>
      <c r="S5" s="76"/>
      <c r="T5" s="78" t="e">
        <f>(+S5-O5)/S5</f>
        <v>#DIV/0!</v>
      </c>
      <c r="U5" s="76"/>
      <c r="V5" s="76"/>
      <c r="W5" s="77" t="e">
        <f>+U5/V5</f>
        <v>#DIV/0!</v>
      </c>
    </row>
    <row r="6" spans="1:23" ht="15">
      <c r="A6" s="79">
        <f>+A5+1</f>
        <v>2</v>
      </c>
      <c r="C6" s="80"/>
      <c r="D6" s="80"/>
      <c r="E6" s="79"/>
      <c r="F6" s="79"/>
      <c r="G6" s="79"/>
      <c r="H6" s="79"/>
      <c r="I6" s="71"/>
      <c r="J6" s="71"/>
      <c r="K6" s="71"/>
      <c r="L6" s="71"/>
      <c r="M6" s="71"/>
      <c r="N6" s="71"/>
      <c r="O6" s="71">
        <f aca="true" t="shared" si="2" ref="O6:P34">+M6+K6+I6</f>
        <v>0</v>
      </c>
      <c r="P6" s="71">
        <f t="shared" si="2"/>
        <v>0</v>
      </c>
      <c r="Q6" s="71" t="e">
        <f t="shared" si="0"/>
        <v>#DIV/0!</v>
      </c>
      <c r="R6" s="81" t="e">
        <f t="shared" si="1"/>
        <v>#DIV/0!</v>
      </c>
      <c r="S6" s="71"/>
      <c r="T6" s="82" t="e">
        <f aca="true" t="shared" si="3" ref="T6:T34">(+S6-O6)/S6</f>
        <v>#DIV/0!</v>
      </c>
      <c r="U6" s="71"/>
      <c r="V6" s="71"/>
      <c r="W6" s="81" t="e">
        <f aca="true" t="shared" si="4" ref="W6:W34">+U6/V6</f>
        <v>#DIV/0!</v>
      </c>
    </row>
    <row r="7" spans="1:23" s="74" customFormat="1" ht="15">
      <c r="A7" s="73">
        <f aca="true" t="shared" si="5" ref="A7:A31">+A6+1</f>
        <v>3</v>
      </c>
      <c r="C7" s="75"/>
      <c r="D7" s="75"/>
      <c r="E7" s="73"/>
      <c r="F7" s="73"/>
      <c r="G7" s="73"/>
      <c r="H7" s="73"/>
      <c r="I7" s="76"/>
      <c r="J7" s="76"/>
      <c r="K7" s="76"/>
      <c r="L7" s="76"/>
      <c r="M7" s="76"/>
      <c r="N7" s="76"/>
      <c r="O7" s="76">
        <f t="shared" si="2"/>
        <v>0</v>
      </c>
      <c r="P7" s="76">
        <f t="shared" si="2"/>
        <v>0</v>
      </c>
      <c r="Q7" s="76" t="e">
        <f t="shared" si="0"/>
        <v>#DIV/0!</v>
      </c>
      <c r="R7" s="83" t="e">
        <f t="shared" si="1"/>
        <v>#DIV/0!</v>
      </c>
      <c r="S7" s="76"/>
      <c r="T7" s="84" t="e">
        <f t="shared" si="3"/>
        <v>#DIV/0!</v>
      </c>
      <c r="U7" s="76"/>
      <c r="V7" s="76"/>
      <c r="W7" s="83" t="e">
        <f t="shared" si="4"/>
        <v>#DIV/0!</v>
      </c>
    </row>
    <row r="8" spans="1:23" ht="15">
      <c r="A8" s="79">
        <f t="shared" si="5"/>
        <v>4</v>
      </c>
      <c r="C8" s="80"/>
      <c r="D8" s="80"/>
      <c r="E8" s="79"/>
      <c r="F8" s="79"/>
      <c r="G8" s="79"/>
      <c r="H8" s="79"/>
      <c r="I8" s="71"/>
      <c r="J8" s="71"/>
      <c r="K8" s="71"/>
      <c r="L8" s="71"/>
      <c r="M8" s="71"/>
      <c r="N8" s="71"/>
      <c r="O8" s="71">
        <f t="shared" si="2"/>
        <v>0</v>
      </c>
      <c r="P8" s="71">
        <f t="shared" si="2"/>
        <v>0</v>
      </c>
      <c r="Q8" s="71" t="e">
        <f t="shared" si="0"/>
        <v>#DIV/0!</v>
      </c>
      <c r="R8" s="81" t="e">
        <f t="shared" si="1"/>
        <v>#DIV/0!</v>
      </c>
      <c r="S8" s="71"/>
      <c r="T8" s="82" t="e">
        <f t="shared" si="3"/>
        <v>#DIV/0!</v>
      </c>
      <c r="U8" s="71"/>
      <c r="V8" s="71"/>
      <c r="W8" s="81" t="e">
        <f t="shared" si="4"/>
        <v>#DIV/0!</v>
      </c>
    </row>
    <row r="9" spans="1:23" s="74" customFormat="1" ht="15">
      <c r="A9" s="73">
        <f t="shared" si="5"/>
        <v>5</v>
      </c>
      <c r="C9" s="75"/>
      <c r="D9" s="75"/>
      <c r="E9" s="73"/>
      <c r="F9" s="73"/>
      <c r="G9" s="73"/>
      <c r="H9" s="73"/>
      <c r="I9" s="76"/>
      <c r="J9" s="76"/>
      <c r="K9" s="76"/>
      <c r="L9" s="76"/>
      <c r="M9" s="76"/>
      <c r="N9" s="76"/>
      <c r="O9" s="76">
        <f t="shared" si="2"/>
        <v>0</v>
      </c>
      <c r="P9" s="76">
        <f t="shared" si="2"/>
        <v>0</v>
      </c>
      <c r="Q9" s="76" t="e">
        <f t="shared" si="0"/>
        <v>#DIV/0!</v>
      </c>
      <c r="R9" s="83" t="e">
        <f t="shared" si="1"/>
        <v>#DIV/0!</v>
      </c>
      <c r="S9" s="76"/>
      <c r="T9" s="84" t="e">
        <f t="shared" si="3"/>
        <v>#DIV/0!</v>
      </c>
      <c r="U9" s="76"/>
      <c r="V9" s="76"/>
      <c r="W9" s="83" t="e">
        <f t="shared" si="4"/>
        <v>#DIV/0!</v>
      </c>
    </row>
    <row r="10" spans="1:23" ht="15">
      <c r="A10" s="79">
        <f t="shared" si="5"/>
        <v>6</v>
      </c>
      <c r="C10" s="80"/>
      <c r="D10" s="80"/>
      <c r="E10" s="79"/>
      <c r="F10" s="79"/>
      <c r="G10" s="79"/>
      <c r="H10" s="79"/>
      <c r="I10" s="71"/>
      <c r="J10" s="71"/>
      <c r="K10" s="71"/>
      <c r="L10" s="71"/>
      <c r="M10" s="71"/>
      <c r="N10" s="71"/>
      <c r="O10" s="71">
        <f t="shared" si="2"/>
        <v>0</v>
      </c>
      <c r="P10" s="71">
        <f t="shared" si="2"/>
        <v>0</v>
      </c>
      <c r="Q10" s="71" t="e">
        <f t="shared" si="0"/>
        <v>#DIV/0!</v>
      </c>
      <c r="R10" s="81" t="e">
        <f t="shared" si="1"/>
        <v>#DIV/0!</v>
      </c>
      <c r="S10" s="71"/>
      <c r="T10" s="82" t="e">
        <f t="shared" si="3"/>
        <v>#DIV/0!</v>
      </c>
      <c r="U10" s="71"/>
      <c r="V10" s="71"/>
      <c r="W10" s="81" t="e">
        <f t="shared" si="4"/>
        <v>#DIV/0!</v>
      </c>
    </row>
    <row r="11" spans="1:23" s="74" customFormat="1" ht="15">
      <c r="A11" s="73">
        <f t="shared" si="5"/>
        <v>7</v>
      </c>
      <c r="C11" s="75"/>
      <c r="D11" s="75"/>
      <c r="E11" s="73"/>
      <c r="F11" s="73"/>
      <c r="G11" s="73"/>
      <c r="H11" s="73"/>
      <c r="I11" s="76"/>
      <c r="J11" s="76"/>
      <c r="K11" s="76"/>
      <c r="L11" s="76"/>
      <c r="M11" s="76"/>
      <c r="N11" s="76"/>
      <c r="O11" s="76">
        <f t="shared" si="2"/>
        <v>0</v>
      </c>
      <c r="P11" s="76">
        <f t="shared" si="2"/>
        <v>0</v>
      </c>
      <c r="Q11" s="76" t="e">
        <f t="shared" si="0"/>
        <v>#DIV/0!</v>
      </c>
      <c r="R11" s="83" t="e">
        <f t="shared" si="1"/>
        <v>#DIV/0!</v>
      </c>
      <c r="S11" s="76"/>
      <c r="T11" s="84" t="e">
        <f t="shared" si="3"/>
        <v>#DIV/0!</v>
      </c>
      <c r="U11" s="76"/>
      <c r="V11" s="76"/>
      <c r="W11" s="83" t="e">
        <f t="shared" si="4"/>
        <v>#DIV/0!</v>
      </c>
    </row>
    <row r="12" spans="1:23" ht="15">
      <c r="A12" s="79">
        <f t="shared" si="5"/>
        <v>8</v>
      </c>
      <c r="C12" s="80"/>
      <c r="D12" s="80"/>
      <c r="E12" s="79"/>
      <c r="F12" s="79"/>
      <c r="G12" s="79"/>
      <c r="H12" s="79"/>
      <c r="I12" s="71"/>
      <c r="J12" s="71"/>
      <c r="K12" s="71"/>
      <c r="L12" s="71"/>
      <c r="M12" s="71"/>
      <c r="N12" s="71"/>
      <c r="O12" s="71">
        <f t="shared" si="2"/>
        <v>0</v>
      </c>
      <c r="P12" s="71">
        <f t="shared" si="2"/>
        <v>0</v>
      </c>
      <c r="Q12" s="71" t="e">
        <f t="shared" si="0"/>
        <v>#DIV/0!</v>
      </c>
      <c r="R12" s="81" t="e">
        <f t="shared" si="1"/>
        <v>#DIV/0!</v>
      </c>
      <c r="S12" s="71"/>
      <c r="T12" s="82" t="e">
        <f t="shared" si="3"/>
        <v>#DIV/0!</v>
      </c>
      <c r="U12" s="71"/>
      <c r="V12" s="71"/>
      <c r="W12" s="81" t="e">
        <f t="shared" si="4"/>
        <v>#DIV/0!</v>
      </c>
    </row>
    <row r="13" spans="1:23" s="74" customFormat="1" ht="15">
      <c r="A13" s="73">
        <f t="shared" si="5"/>
        <v>9</v>
      </c>
      <c r="C13" s="75"/>
      <c r="D13" s="75"/>
      <c r="E13" s="73"/>
      <c r="F13" s="73"/>
      <c r="G13" s="73"/>
      <c r="H13" s="73"/>
      <c r="I13" s="76"/>
      <c r="J13" s="76"/>
      <c r="K13" s="76"/>
      <c r="L13" s="76"/>
      <c r="M13" s="76"/>
      <c r="N13" s="76"/>
      <c r="O13" s="76">
        <f t="shared" si="2"/>
        <v>0</v>
      </c>
      <c r="P13" s="76">
        <f t="shared" si="2"/>
        <v>0</v>
      </c>
      <c r="Q13" s="76" t="e">
        <f t="shared" si="0"/>
        <v>#DIV/0!</v>
      </c>
      <c r="R13" s="83" t="e">
        <f t="shared" si="1"/>
        <v>#DIV/0!</v>
      </c>
      <c r="S13" s="76"/>
      <c r="T13" s="84" t="e">
        <f t="shared" si="3"/>
        <v>#DIV/0!</v>
      </c>
      <c r="U13" s="76"/>
      <c r="V13" s="76"/>
      <c r="W13" s="83" t="e">
        <f t="shared" si="4"/>
        <v>#DIV/0!</v>
      </c>
    </row>
    <row r="14" spans="1:23" ht="15">
      <c r="A14" s="79">
        <f t="shared" si="5"/>
        <v>10</v>
      </c>
      <c r="C14" s="80"/>
      <c r="D14" s="80"/>
      <c r="E14" s="79"/>
      <c r="F14" s="79"/>
      <c r="G14" s="79"/>
      <c r="H14" s="79"/>
      <c r="I14" s="71"/>
      <c r="J14" s="71"/>
      <c r="K14" s="71"/>
      <c r="L14" s="71"/>
      <c r="M14" s="71"/>
      <c r="N14" s="71"/>
      <c r="O14" s="71">
        <f t="shared" si="2"/>
        <v>0</v>
      </c>
      <c r="P14" s="71">
        <f t="shared" si="2"/>
        <v>0</v>
      </c>
      <c r="Q14" s="71" t="e">
        <f t="shared" si="0"/>
        <v>#DIV/0!</v>
      </c>
      <c r="R14" s="81" t="e">
        <f t="shared" si="1"/>
        <v>#DIV/0!</v>
      </c>
      <c r="S14" s="71"/>
      <c r="T14" s="82" t="e">
        <f t="shared" si="3"/>
        <v>#DIV/0!</v>
      </c>
      <c r="U14" s="71"/>
      <c r="V14" s="71"/>
      <c r="W14" s="81" t="e">
        <f t="shared" si="4"/>
        <v>#DIV/0!</v>
      </c>
    </row>
    <row r="15" spans="1:23" s="74" customFormat="1" ht="15">
      <c r="A15" s="73">
        <f t="shared" si="5"/>
        <v>11</v>
      </c>
      <c r="C15" s="75"/>
      <c r="D15" s="75"/>
      <c r="E15" s="73"/>
      <c r="F15" s="73"/>
      <c r="G15" s="73"/>
      <c r="H15" s="73"/>
      <c r="I15" s="76"/>
      <c r="J15" s="76"/>
      <c r="K15" s="76"/>
      <c r="L15" s="76"/>
      <c r="M15" s="76"/>
      <c r="N15" s="76"/>
      <c r="O15" s="76">
        <f t="shared" si="2"/>
        <v>0</v>
      </c>
      <c r="P15" s="76">
        <f t="shared" si="2"/>
        <v>0</v>
      </c>
      <c r="Q15" s="76" t="e">
        <f t="shared" si="0"/>
        <v>#DIV/0!</v>
      </c>
      <c r="R15" s="83" t="e">
        <f t="shared" si="1"/>
        <v>#DIV/0!</v>
      </c>
      <c r="S15" s="76"/>
      <c r="T15" s="84" t="e">
        <f t="shared" si="3"/>
        <v>#DIV/0!</v>
      </c>
      <c r="U15" s="76"/>
      <c r="V15" s="76"/>
      <c r="W15" s="83" t="e">
        <f t="shared" si="4"/>
        <v>#DIV/0!</v>
      </c>
    </row>
    <row r="16" spans="1:23" ht="15">
      <c r="A16" s="79">
        <f t="shared" si="5"/>
        <v>12</v>
      </c>
      <c r="C16" s="80"/>
      <c r="D16" s="80"/>
      <c r="E16" s="79"/>
      <c r="F16" s="79"/>
      <c r="G16" s="79"/>
      <c r="H16" s="79"/>
      <c r="I16" s="71"/>
      <c r="J16" s="71"/>
      <c r="K16" s="71"/>
      <c r="L16" s="71"/>
      <c r="M16" s="71"/>
      <c r="N16" s="71"/>
      <c r="O16" s="71">
        <f t="shared" si="2"/>
        <v>0</v>
      </c>
      <c r="P16" s="71">
        <f t="shared" si="2"/>
        <v>0</v>
      </c>
      <c r="Q16" s="71" t="e">
        <f t="shared" si="0"/>
        <v>#DIV/0!</v>
      </c>
      <c r="R16" s="81" t="e">
        <f t="shared" si="1"/>
        <v>#DIV/0!</v>
      </c>
      <c r="S16" s="71"/>
      <c r="T16" s="82" t="e">
        <f t="shared" si="3"/>
        <v>#DIV/0!</v>
      </c>
      <c r="U16" s="71"/>
      <c r="V16" s="71"/>
      <c r="W16" s="81" t="e">
        <f t="shared" si="4"/>
        <v>#DIV/0!</v>
      </c>
    </row>
    <row r="17" spans="1:23" s="74" customFormat="1" ht="15">
      <c r="A17" s="73">
        <f t="shared" si="5"/>
        <v>13</v>
      </c>
      <c r="C17" s="75"/>
      <c r="D17" s="75"/>
      <c r="E17" s="73"/>
      <c r="F17" s="73"/>
      <c r="G17" s="73"/>
      <c r="H17" s="73"/>
      <c r="I17" s="76"/>
      <c r="J17" s="76"/>
      <c r="K17" s="76"/>
      <c r="L17" s="76"/>
      <c r="M17" s="76"/>
      <c r="N17" s="76"/>
      <c r="O17" s="76">
        <f t="shared" si="2"/>
        <v>0</v>
      </c>
      <c r="P17" s="76">
        <f t="shared" si="2"/>
        <v>0</v>
      </c>
      <c r="Q17" s="76" t="e">
        <f t="shared" si="0"/>
        <v>#DIV/0!</v>
      </c>
      <c r="R17" s="83" t="e">
        <f t="shared" si="1"/>
        <v>#DIV/0!</v>
      </c>
      <c r="S17" s="76"/>
      <c r="T17" s="84" t="e">
        <f t="shared" si="3"/>
        <v>#DIV/0!</v>
      </c>
      <c r="U17" s="76"/>
      <c r="V17" s="76"/>
      <c r="W17" s="83" t="e">
        <f t="shared" si="4"/>
        <v>#DIV/0!</v>
      </c>
    </row>
    <row r="18" spans="1:23" ht="15">
      <c r="A18" s="79">
        <f t="shared" si="5"/>
        <v>14</v>
      </c>
      <c r="C18" s="80"/>
      <c r="D18" s="80"/>
      <c r="E18" s="79"/>
      <c r="F18" s="79"/>
      <c r="G18" s="79"/>
      <c r="H18" s="79"/>
      <c r="I18" s="71"/>
      <c r="J18" s="71"/>
      <c r="K18" s="71"/>
      <c r="L18" s="71"/>
      <c r="M18" s="71"/>
      <c r="N18" s="71"/>
      <c r="O18" s="71">
        <f t="shared" si="2"/>
        <v>0</v>
      </c>
      <c r="P18" s="71">
        <f t="shared" si="2"/>
        <v>0</v>
      </c>
      <c r="Q18" s="71" t="e">
        <f t="shared" si="0"/>
        <v>#DIV/0!</v>
      </c>
      <c r="R18" s="81" t="e">
        <f t="shared" si="1"/>
        <v>#DIV/0!</v>
      </c>
      <c r="S18" s="71"/>
      <c r="T18" s="82" t="e">
        <f t="shared" si="3"/>
        <v>#DIV/0!</v>
      </c>
      <c r="U18" s="71"/>
      <c r="V18" s="71"/>
      <c r="W18" s="81" t="e">
        <f t="shared" si="4"/>
        <v>#DIV/0!</v>
      </c>
    </row>
    <row r="19" spans="1:23" s="74" customFormat="1" ht="15">
      <c r="A19" s="73">
        <f t="shared" si="5"/>
        <v>15</v>
      </c>
      <c r="C19" s="75"/>
      <c r="D19" s="75"/>
      <c r="E19" s="73"/>
      <c r="F19" s="73"/>
      <c r="G19" s="73"/>
      <c r="H19" s="73"/>
      <c r="I19" s="76"/>
      <c r="J19" s="76"/>
      <c r="K19" s="76"/>
      <c r="L19" s="76"/>
      <c r="M19" s="76"/>
      <c r="N19" s="76"/>
      <c r="O19" s="76">
        <f t="shared" si="2"/>
        <v>0</v>
      </c>
      <c r="P19" s="76">
        <f t="shared" si="2"/>
        <v>0</v>
      </c>
      <c r="Q19" s="76" t="e">
        <f t="shared" si="0"/>
        <v>#DIV/0!</v>
      </c>
      <c r="R19" s="83" t="e">
        <f t="shared" si="1"/>
        <v>#DIV/0!</v>
      </c>
      <c r="S19" s="76"/>
      <c r="T19" s="84" t="e">
        <f t="shared" si="3"/>
        <v>#DIV/0!</v>
      </c>
      <c r="U19" s="76"/>
      <c r="V19" s="76"/>
      <c r="W19" s="83" t="e">
        <f t="shared" si="4"/>
        <v>#DIV/0!</v>
      </c>
    </row>
    <row r="20" spans="1:23" ht="15">
      <c r="A20" s="79">
        <f t="shared" si="5"/>
        <v>16</v>
      </c>
      <c r="C20" s="80"/>
      <c r="D20" s="80"/>
      <c r="E20" s="79"/>
      <c r="F20" s="79"/>
      <c r="G20" s="79"/>
      <c r="H20" s="79"/>
      <c r="I20" s="71"/>
      <c r="J20" s="71"/>
      <c r="K20" s="71"/>
      <c r="L20" s="71"/>
      <c r="M20" s="71"/>
      <c r="N20" s="71"/>
      <c r="O20" s="71">
        <f t="shared" si="2"/>
        <v>0</v>
      </c>
      <c r="P20" s="71">
        <f t="shared" si="2"/>
        <v>0</v>
      </c>
      <c r="Q20" s="71" t="e">
        <f t="shared" si="0"/>
        <v>#DIV/0!</v>
      </c>
      <c r="R20" s="81" t="e">
        <f t="shared" si="1"/>
        <v>#DIV/0!</v>
      </c>
      <c r="S20" s="71"/>
      <c r="T20" s="82" t="e">
        <f t="shared" si="3"/>
        <v>#DIV/0!</v>
      </c>
      <c r="U20" s="71"/>
      <c r="V20" s="71"/>
      <c r="W20" s="81" t="e">
        <f t="shared" si="4"/>
        <v>#DIV/0!</v>
      </c>
    </row>
    <row r="21" spans="1:23" s="74" customFormat="1" ht="15">
      <c r="A21" s="73">
        <f t="shared" si="5"/>
        <v>17</v>
      </c>
      <c r="C21" s="75"/>
      <c r="D21" s="75"/>
      <c r="E21" s="73"/>
      <c r="F21" s="73"/>
      <c r="G21" s="73"/>
      <c r="H21" s="73"/>
      <c r="I21" s="76"/>
      <c r="J21" s="76"/>
      <c r="K21" s="76"/>
      <c r="L21" s="76"/>
      <c r="M21" s="76"/>
      <c r="N21" s="76"/>
      <c r="O21" s="76">
        <f t="shared" si="2"/>
        <v>0</v>
      </c>
      <c r="P21" s="76">
        <f t="shared" si="2"/>
        <v>0</v>
      </c>
      <c r="Q21" s="76" t="e">
        <f t="shared" si="0"/>
        <v>#DIV/0!</v>
      </c>
      <c r="R21" s="83" t="e">
        <f t="shared" si="1"/>
        <v>#DIV/0!</v>
      </c>
      <c r="S21" s="76"/>
      <c r="T21" s="84" t="e">
        <f t="shared" si="3"/>
        <v>#DIV/0!</v>
      </c>
      <c r="U21" s="76"/>
      <c r="V21" s="76"/>
      <c r="W21" s="83" t="e">
        <f t="shared" si="4"/>
        <v>#DIV/0!</v>
      </c>
    </row>
    <row r="22" spans="1:23" ht="15">
      <c r="A22" s="79">
        <f t="shared" si="5"/>
        <v>18</v>
      </c>
      <c r="C22" s="80"/>
      <c r="D22" s="80"/>
      <c r="E22" s="79"/>
      <c r="F22" s="79"/>
      <c r="G22" s="79"/>
      <c r="H22" s="79"/>
      <c r="I22" s="71"/>
      <c r="J22" s="71"/>
      <c r="K22" s="71"/>
      <c r="L22" s="71"/>
      <c r="M22" s="71"/>
      <c r="N22" s="71"/>
      <c r="O22" s="71">
        <f t="shared" si="2"/>
        <v>0</v>
      </c>
      <c r="P22" s="71">
        <f t="shared" si="2"/>
        <v>0</v>
      </c>
      <c r="Q22" s="71" t="e">
        <f t="shared" si="0"/>
        <v>#DIV/0!</v>
      </c>
      <c r="R22" s="81" t="e">
        <f t="shared" si="1"/>
        <v>#DIV/0!</v>
      </c>
      <c r="S22" s="71"/>
      <c r="T22" s="82" t="e">
        <f t="shared" si="3"/>
        <v>#DIV/0!</v>
      </c>
      <c r="U22" s="71"/>
      <c r="V22" s="71"/>
      <c r="W22" s="81" t="e">
        <f t="shared" si="4"/>
        <v>#DIV/0!</v>
      </c>
    </row>
    <row r="23" spans="1:23" s="74" customFormat="1" ht="15">
      <c r="A23" s="73">
        <f t="shared" si="5"/>
        <v>19</v>
      </c>
      <c r="C23" s="75"/>
      <c r="D23" s="75"/>
      <c r="E23" s="73"/>
      <c r="F23" s="73"/>
      <c r="G23" s="73"/>
      <c r="H23" s="73"/>
      <c r="I23" s="76"/>
      <c r="J23" s="76"/>
      <c r="K23" s="76"/>
      <c r="L23" s="76"/>
      <c r="M23" s="76"/>
      <c r="N23" s="76"/>
      <c r="O23" s="76">
        <f t="shared" si="2"/>
        <v>0</v>
      </c>
      <c r="P23" s="76">
        <f t="shared" si="2"/>
        <v>0</v>
      </c>
      <c r="Q23" s="76" t="e">
        <f t="shared" si="0"/>
        <v>#DIV/0!</v>
      </c>
      <c r="R23" s="83" t="e">
        <f t="shared" si="1"/>
        <v>#DIV/0!</v>
      </c>
      <c r="S23" s="76"/>
      <c r="T23" s="84" t="e">
        <f t="shared" si="3"/>
        <v>#DIV/0!</v>
      </c>
      <c r="U23" s="76"/>
      <c r="V23" s="76"/>
      <c r="W23" s="83" t="e">
        <f t="shared" si="4"/>
        <v>#DIV/0!</v>
      </c>
    </row>
    <row r="24" spans="1:23" ht="15">
      <c r="A24" s="79">
        <f t="shared" si="5"/>
        <v>20</v>
      </c>
      <c r="C24" s="80"/>
      <c r="D24" s="80"/>
      <c r="E24" s="79"/>
      <c r="F24" s="79"/>
      <c r="G24" s="79"/>
      <c r="H24" s="79"/>
      <c r="I24" s="71"/>
      <c r="J24" s="71"/>
      <c r="K24" s="71"/>
      <c r="L24" s="71"/>
      <c r="M24" s="71"/>
      <c r="N24" s="71"/>
      <c r="O24" s="71">
        <f t="shared" si="2"/>
        <v>0</v>
      </c>
      <c r="P24" s="71">
        <f t="shared" si="2"/>
        <v>0</v>
      </c>
      <c r="Q24" s="71" t="e">
        <f t="shared" si="0"/>
        <v>#DIV/0!</v>
      </c>
      <c r="R24" s="81" t="e">
        <f t="shared" si="1"/>
        <v>#DIV/0!</v>
      </c>
      <c r="S24" s="71"/>
      <c r="T24" s="82" t="e">
        <f t="shared" si="3"/>
        <v>#DIV/0!</v>
      </c>
      <c r="U24" s="71"/>
      <c r="V24" s="71"/>
      <c r="W24" s="81" t="e">
        <f t="shared" si="4"/>
        <v>#DIV/0!</v>
      </c>
    </row>
    <row r="25" spans="1:23" s="74" customFormat="1" ht="15">
      <c r="A25" s="73">
        <f t="shared" si="5"/>
        <v>21</v>
      </c>
      <c r="C25" s="75"/>
      <c r="D25" s="75"/>
      <c r="E25" s="73"/>
      <c r="F25" s="73"/>
      <c r="G25" s="73"/>
      <c r="H25" s="73"/>
      <c r="I25" s="76"/>
      <c r="J25" s="76"/>
      <c r="K25" s="76"/>
      <c r="L25" s="76"/>
      <c r="M25" s="76"/>
      <c r="N25" s="76"/>
      <c r="O25" s="76">
        <f t="shared" si="2"/>
        <v>0</v>
      </c>
      <c r="P25" s="76">
        <f t="shared" si="2"/>
        <v>0</v>
      </c>
      <c r="Q25" s="76" t="e">
        <f t="shared" si="0"/>
        <v>#DIV/0!</v>
      </c>
      <c r="R25" s="83" t="e">
        <f t="shared" si="1"/>
        <v>#DIV/0!</v>
      </c>
      <c r="S25" s="76"/>
      <c r="T25" s="84" t="e">
        <f t="shared" si="3"/>
        <v>#DIV/0!</v>
      </c>
      <c r="U25" s="76"/>
      <c r="V25" s="76"/>
      <c r="W25" s="83" t="e">
        <f t="shared" si="4"/>
        <v>#DIV/0!</v>
      </c>
    </row>
    <row r="26" spans="1:23" ht="15">
      <c r="A26" s="79">
        <f t="shared" si="5"/>
        <v>22</v>
      </c>
      <c r="C26" s="80"/>
      <c r="D26" s="80"/>
      <c r="E26" s="79"/>
      <c r="F26" s="79"/>
      <c r="G26" s="79"/>
      <c r="H26" s="79"/>
      <c r="I26" s="71"/>
      <c r="J26" s="71"/>
      <c r="K26" s="71"/>
      <c r="L26" s="71"/>
      <c r="M26" s="71"/>
      <c r="N26" s="71"/>
      <c r="O26" s="71">
        <f t="shared" si="2"/>
        <v>0</v>
      </c>
      <c r="P26" s="71">
        <f t="shared" si="2"/>
        <v>0</v>
      </c>
      <c r="Q26" s="71" t="e">
        <f t="shared" si="0"/>
        <v>#DIV/0!</v>
      </c>
      <c r="R26" s="81" t="e">
        <f t="shared" si="1"/>
        <v>#DIV/0!</v>
      </c>
      <c r="S26" s="71"/>
      <c r="T26" s="82" t="e">
        <f t="shared" si="3"/>
        <v>#DIV/0!</v>
      </c>
      <c r="U26" s="71"/>
      <c r="V26" s="71"/>
      <c r="W26" s="81" t="e">
        <f t="shared" si="4"/>
        <v>#DIV/0!</v>
      </c>
    </row>
    <row r="27" spans="1:23" s="74" customFormat="1" ht="15">
      <c r="A27" s="73">
        <f t="shared" si="5"/>
        <v>23</v>
      </c>
      <c r="C27" s="75"/>
      <c r="D27" s="75"/>
      <c r="E27" s="73"/>
      <c r="F27" s="73"/>
      <c r="G27" s="73"/>
      <c r="H27" s="73"/>
      <c r="I27" s="76"/>
      <c r="J27" s="76"/>
      <c r="K27" s="76"/>
      <c r="L27" s="76"/>
      <c r="M27" s="76"/>
      <c r="N27" s="76"/>
      <c r="O27" s="76">
        <f t="shared" si="2"/>
        <v>0</v>
      </c>
      <c r="P27" s="76">
        <f t="shared" si="2"/>
        <v>0</v>
      </c>
      <c r="Q27" s="76" t="e">
        <f t="shared" si="0"/>
        <v>#DIV/0!</v>
      </c>
      <c r="R27" s="83" t="e">
        <f t="shared" si="1"/>
        <v>#DIV/0!</v>
      </c>
      <c r="S27" s="76"/>
      <c r="T27" s="84" t="e">
        <f t="shared" si="3"/>
        <v>#DIV/0!</v>
      </c>
      <c r="U27" s="76"/>
      <c r="V27" s="76"/>
      <c r="W27" s="83" t="e">
        <f t="shared" si="4"/>
        <v>#DIV/0!</v>
      </c>
    </row>
    <row r="28" spans="1:23" ht="15">
      <c r="A28" s="79">
        <f t="shared" si="5"/>
        <v>24</v>
      </c>
      <c r="C28" s="80"/>
      <c r="D28" s="80"/>
      <c r="E28" s="79"/>
      <c r="F28" s="79"/>
      <c r="G28" s="79"/>
      <c r="H28" s="79"/>
      <c r="I28" s="71"/>
      <c r="J28" s="71"/>
      <c r="K28" s="71"/>
      <c r="L28" s="71"/>
      <c r="M28" s="71"/>
      <c r="N28" s="71"/>
      <c r="O28" s="71">
        <f t="shared" si="2"/>
        <v>0</v>
      </c>
      <c r="P28" s="71">
        <f t="shared" si="2"/>
        <v>0</v>
      </c>
      <c r="Q28" s="71" t="e">
        <f t="shared" si="0"/>
        <v>#DIV/0!</v>
      </c>
      <c r="R28" s="81" t="e">
        <f t="shared" si="1"/>
        <v>#DIV/0!</v>
      </c>
      <c r="S28" s="71"/>
      <c r="T28" s="82" t="e">
        <f t="shared" si="3"/>
        <v>#DIV/0!</v>
      </c>
      <c r="U28" s="71"/>
      <c r="V28" s="71"/>
      <c r="W28" s="81" t="e">
        <f t="shared" si="4"/>
        <v>#DIV/0!</v>
      </c>
    </row>
    <row r="29" spans="1:23" s="74" customFormat="1" ht="15">
      <c r="A29" s="73">
        <f t="shared" si="5"/>
        <v>25</v>
      </c>
      <c r="C29" s="75"/>
      <c r="D29" s="75"/>
      <c r="E29" s="73"/>
      <c r="F29" s="73"/>
      <c r="G29" s="73"/>
      <c r="H29" s="73"/>
      <c r="I29" s="76"/>
      <c r="J29" s="76"/>
      <c r="K29" s="76"/>
      <c r="L29" s="76"/>
      <c r="M29" s="76"/>
      <c r="N29" s="76"/>
      <c r="O29" s="76">
        <f t="shared" si="2"/>
        <v>0</v>
      </c>
      <c r="P29" s="76">
        <f t="shared" si="2"/>
        <v>0</v>
      </c>
      <c r="Q29" s="76" t="e">
        <f t="shared" si="0"/>
        <v>#DIV/0!</v>
      </c>
      <c r="R29" s="83" t="e">
        <f t="shared" si="1"/>
        <v>#DIV/0!</v>
      </c>
      <c r="S29" s="76"/>
      <c r="T29" s="84" t="e">
        <f t="shared" si="3"/>
        <v>#DIV/0!</v>
      </c>
      <c r="U29" s="76"/>
      <c r="V29" s="76"/>
      <c r="W29" s="83" t="e">
        <f t="shared" si="4"/>
        <v>#DIV/0!</v>
      </c>
    </row>
    <row r="30" spans="1:23" ht="15">
      <c r="A30" s="79">
        <f t="shared" si="5"/>
        <v>26</v>
      </c>
      <c r="C30" s="80"/>
      <c r="D30" s="80"/>
      <c r="E30" s="79"/>
      <c r="F30" s="79"/>
      <c r="G30" s="79"/>
      <c r="H30" s="79"/>
      <c r="I30" s="71"/>
      <c r="J30" s="71"/>
      <c r="K30" s="71"/>
      <c r="L30" s="71"/>
      <c r="M30" s="71"/>
      <c r="N30" s="71"/>
      <c r="O30" s="71">
        <f t="shared" si="2"/>
        <v>0</v>
      </c>
      <c r="P30" s="71">
        <f t="shared" si="2"/>
        <v>0</v>
      </c>
      <c r="Q30" s="71" t="e">
        <f t="shared" si="0"/>
        <v>#DIV/0!</v>
      </c>
      <c r="R30" s="81" t="e">
        <f t="shared" si="1"/>
        <v>#DIV/0!</v>
      </c>
      <c r="S30" s="71"/>
      <c r="T30" s="82" t="e">
        <f t="shared" si="3"/>
        <v>#DIV/0!</v>
      </c>
      <c r="U30" s="71"/>
      <c r="V30" s="71"/>
      <c r="W30" s="81" t="e">
        <f t="shared" si="4"/>
        <v>#DIV/0!</v>
      </c>
    </row>
    <row r="31" spans="1:23" s="74" customFormat="1" ht="15">
      <c r="A31" s="73">
        <f t="shared" si="5"/>
        <v>27</v>
      </c>
      <c r="C31" s="75"/>
      <c r="D31" s="75"/>
      <c r="E31" s="73"/>
      <c r="F31" s="73"/>
      <c r="G31" s="73"/>
      <c r="H31" s="73"/>
      <c r="I31" s="76"/>
      <c r="J31" s="76"/>
      <c r="K31" s="76"/>
      <c r="L31" s="76"/>
      <c r="M31" s="76"/>
      <c r="N31" s="76"/>
      <c r="O31" s="76">
        <f t="shared" si="2"/>
        <v>0</v>
      </c>
      <c r="P31" s="76">
        <f t="shared" si="2"/>
        <v>0</v>
      </c>
      <c r="Q31" s="76" t="e">
        <f t="shared" si="0"/>
        <v>#DIV/0!</v>
      </c>
      <c r="R31" s="83" t="e">
        <f t="shared" si="1"/>
        <v>#DIV/0!</v>
      </c>
      <c r="S31" s="76"/>
      <c r="T31" s="84" t="e">
        <f t="shared" si="3"/>
        <v>#DIV/0!</v>
      </c>
      <c r="U31" s="76"/>
      <c r="V31" s="76"/>
      <c r="W31" s="83" t="e">
        <f t="shared" si="4"/>
        <v>#DIV/0!</v>
      </c>
    </row>
    <row r="32" spans="1:23" ht="15">
      <c r="A32" s="79">
        <f>+A31+1</f>
        <v>28</v>
      </c>
      <c r="C32" s="80"/>
      <c r="D32" s="80"/>
      <c r="E32" s="79"/>
      <c r="F32" s="79"/>
      <c r="G32" s="79"/>
      <c r="H32" s="79"/>
      <c r="I32" s="71"/>
      <c r="J32" s="71"/>
      <c r="K32" s="71"/>
      <c r="L32" s="71"/>
      <c r="M32" s="71"/>
      <c r="N32" s="71"/>
      <c r="O32" s="71">
        <f t="shared" si="2"/>
        <v>0</v>
      </c>
      <c r="P32" s="71">
        <f t="shared" si="2"/>
        <v>0</v>
      </c>
      <c r="Q32" s="71" t="e">
        <f t="shared" si="0"/>
        <v>#DIV/0!</v>
      </c>
      <c r="R32" s="81" t="e">
        <f t="shared" si="1"/>
        <v>#DIV/0!</v>
      </c>
      <c r="S32" s="71"/>
      <c r="T32" s="82" t="e">
        <f t="shared" si="3"/>
        <v>#DIV/0!</v>
      </c>
      <c r="U32" s="71"/>
      <c r="V32" s="71"/>
      <c r="W32" s="81" t="e">
        <f t="shared" si="4"/>
        <v>#DIV/0!</v>
      </c>
    </row>
    <row r="33" spans="1:23" s="74" customFormat="1" ht="15">
      <c r="A33" s="73">
        <f>+A32+1</f>
        <v>29</v>
      </c>
      <c r="C33" s="75"/>
      <c r="D33" s="75"/>
      <c r="E33" s="73"/>
      <c r="F33" s="73"/>
      <c r="G33" s="73"/>
      <c r="H33" s="73"/>
      <c r="I33" s="76"/>
      <c r="J33" s="76"/>
      <c r="K33" s="76"/>
      <c r="L33" s="76"/>
      <c r="M33" s="76"/>
      <c r="N33" s="76"/>
      <c r="O33" s="76">
        <f t="shared" si="2"/>
        <v>0</v>
      </c>
      <c r="P33" s="76">
        <f t="shared" si="2"/>
        <v>0</v>
      </c>
      <c r="Q33" s="76" t="e">
        <f t="shared" si="0"/>
        <v>#DIV/0!</v>
      </c>
      <c r="R33" s="83" t="e">
        <f t="shared" si="1"/>
        <v>#DIV/0!</v>
      </c>
      <c r="S33" s="76"/>
      <c r="T33" s="84" t="e">
        <f t="shared" si="3"/>
        <v>#DIV/0!</v>
      </c>
      <c r="U33" s="76"/>
      <c r="V33" s="76"/>
      <c r="W33" s="83" t="e">
        <f t="shared" si="4"/>
        <v>#DIV/0!</v>
      </c>
    </row>
    <row r="34" spans="1:23" ht="15">
      <c r="A34" s="79">
        <f>+A33+1</f>
        <v>30</v>
      </c>
      <c r="C34" s="80"/>
      <c r="D34" s="80"/>
      <c r="E34" s="79"/>
      <c r="F34" s="79"/>
      <c r="G34" s="79"/>
      <c r="H34" s="79"/>
      <c r="I34" s="71"/>
      <c r="J34" s="71"/>
      <c r="K34" s="71"/>
      <c r="L34" s="71"/>
      <c r="M34" s="71"/>
      <c r="N34" s="71"/>
      <c r="O34" s="71">
        <f t="shared" si="2"/>
        <v>0</v>
      </c>
      <c r="P34" s="71">
        <f t="shared" si="2"/>
        <v>0</v>
      </c>
      <c r="Q34" s="71" t="e">
        <f t="shared" si="0"/>
        <v>#DIV/0!</v>
      </c>
      <c r="R34" s="81" t="e">
        <f t="shared" si="1"/>
        <v>#DIV/0!</v>
      </c>
      <c r="S34" s="71"/>
      <c r="T34" s="82" t="e">
        <f t="shared" si="3"/>
        <v>#DIV/0!</v>
      </c>
      <c r="U34" s="71"/>
      <c r="V34" s="71"/>
      <c r="W34" s="81" t="e">
        <f t="shared" si="4"/>
        <v>#DIV/0!</v>
      </c>
    </row>
  </sheetData>
  <mergeCells count="20">
    <mergeCell ref="S3:T3"/>
    <mergeCell ref="I2:P2"/>
    <mergeCell ref="U2:U4"/>
    <mergeCell ref="A1:W1"/>
    <mergeCell ref="A2:A4"/>
    <mergeCell ref="B2:B4"/>
    <mergeCell ref="C2:C4"/>
    <mergeCell ref="E2:E4"/>
    <mergeCell ref="R2:R4"/>
    <mergeCell ref="G2:G4"/>
    <mergeCell ref="V2:V4"/>
    <mergeCell ref="W2:W4"/>
    <mergeCell ref="D2:D4"/>
    <mergeCell ref="F2:F4"/>
    <mergeCell ref="Q2:Q4"/>
    <mergeCell ref="H2:H4"/>
    <mergeCell ref="I3:J3"/>
    <mergeCell ref="K3:L3"/>
    <mergeCell ref="M3:N3"/>
    <mergeCell ref="O3:P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2006-05-29T16:27:28Z</cp:lastPrinted>
  <dcterms:created xsi:type="dcterms:W3CDTF">2006-03-15T09:07:04Z</dcterms:created>
  <dcterms:modified xsi:type="dcterms:W3CDTF">2006-06-12T19:23:39Z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