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750" yWindow="255" windowWidth="7830" windowHeight="8100" tabRatio="804" activeTab="0"/>
  </bookViews>
  <sheets>
    <sheet name="Jun, 02 - 04 (we23)" sheetId="1" r:id="rId1"/>
    <sheet name="Jun, 02 - 04 (TOP 23)" sheetId="2" r:id="rId2"/>
    <sheet name="Distributor Master" sheetId="3" r:id="rId3"/>
  </sheets>
  <definedNames>
    <definedName name="_xlnm.Print_Area" localSheetId="1">'Jun, 02 - 04 (TOP 23)'!$A$1:$X$27</definedName>
    <definedName name="_xlnm.Print_Area" localSheetId="0">'Jun, 02 - 04 (we23)'!$A$1:$X$74</definedName>
  </definedNames>
  <calcPr fullCalcOnLoad="1"/>
</workbook>
</file>

<file path=xl/sharedStrings.xml><?xml version="1.0" encoding="utf-8"?>
<sst xmlns="http://schemas.openxmlformats.org/spreadsheetml/2006/main" count="335" uniqueCount="150">
  <si>
    <t>Title</t>
  </si>
  <si>
    <t>Release date</t>
  </si>
  <si>
    <t>Distributor</t>
  </si>
  <si>
    <t># of Prints</t>
  </si>
  <si>
    <t>Friday</t>
  </si>
  <si>
    <t>G.B.O</t>
  </si>
  <si>
    <t>Admission</t>
  </si>
  <si>
    <t>Saturday</t>
  </si>
  <si>
    <t>Sunday</t>
  </si>
  <si>
    <t>Total</t>
  </si>
  <si>
    <t>Weekend Result</t>
  </si>
  <si>
    <t>Change</t>
  </si>
  <si>
    <t>Screen Av.(Adm.)</t>
  </si>
  <si>
    <t>Av.Ticket Price</t>
  </si>
  <si>
    <t>Cum.G.B.O</t>
  </si>
  <si>
    <t>Cum. Admission</t>
  </si>
  <si>
    <t>Adm.</t>
  </si>
  <si>
    <t xml:space="preserve">Last week </t>
  </si>
  <si>
    <t xml:space="preserve"> G.B.O</t>
  </si>
  <si>
    <t>Week in Rel.</t>
  </si>
  <si>
    <t># of Scr.</t>
  </si>
  <si>
    <t>Rank</t>
  </si>
  <si>
    <t>WEEKEND NO:                                    PERIOD:</t>
  </si>
  <si>
    <t>BAMBI 2</t>
  </si>
  <si>
    <t>WB</t>
  </si>
  <si>
    <t>OZEN</t>
  </si>
  <si>
    <t>WARNER BROS.</t>
  </si>
  <si>
    <t>UIP</t>
  </si>
  <si>
    <t>CHANTIER</t>
  </si>
  <si>
    <t>G.B.O.</t>
  </si>
  <si>
    <t>BIR FILM</t>
  </si>
  <si>
    <t>Release
Date</t>
  </si>
  <si>
    <t># of
Prints</t>
  </si>
  <si>
    <t># of
Screen</t>
  </si>
  <si>
    <t>Weeks in Release</t>
  </si>
  <si>
    <t>Weekend Total</t>
  </si>
  <si>
    <t>Last Weekend</t>
  </si>
  <si>
    <t>Cumulative</t>
  </si>
  <si>
    <t>Scr.Avg.
(Adm.)</t>
  </si>
  <si>
    <t>Avg.
Ticket</t>
  </si>
  <si>
    <t>WEEKEND TOTAL</t>
  </si>
  <si>
    <t>.</t>
  </si>
  <si>
    <t>*Sorted according to Weekend Total G.B.O. - Hafta sonu toplam hasılat sütununa göre sıralanmıştır.</t>
  </si>
  <si>
    <t>BASIC INSTINCT 2</t>
  </si>
  <si>
    <t>LE GRAND VOYAGE</t>
  </si>
  <si>
    <t>UNP</t>
  </si>
  <si>
    <t>C2 PICTURES</t>
  </si>
  <si>
    <t>GEN</t>
  </si>
  <si>
    <t>TIGLON</t>
  </si>
  <si>
    <t>FOX</t>
  </si>
  <si>
    <t>BUENA VISTA</t>
  </si>
  <si>
    <t>ALTIOKLAR</t>
  </si>
  <si>
    <t>FILMPOP</t>
  </si>
  <si>
    <t>JOYEUX NOEL</t>
  </si>
  <si>
    <t>FILMS DIST.</t>
  </si>
  <si>
    <t>COLUMBIA</t>
  </si>
  <si>
    <t>UNIVERSAL</t>
  </si>
  <si>
    <t>PRA</t>
  </si>
  <si>
    <t>PARAMOUNT</t>
  </si>
  <si>
    <t>CELLULOID</t>
  </si>
  <si>
    <t>FIDA</t>
  </si>
  <si>
    <t>R FILM</t>
  </si>
  <si>
    <t>Company</t>
  </si>
  <si>
    <t>ASK THE DUST</t>
  </si>
  <si>
    <t>MADAGASCAR</t>
  </si>
  <si>
    <t>Weekly Movie Magazine Antrakt  Presents - Haftalık Antrakt Sinema Gazetesi Sunar</t>
  </si>
  <si>
    <t>LUCKY NUMBER SLEVIN</t>
  </si>
  <si>
    <t>DESCENT, THE</t>
  </si>
  <si>
    <t>OZEN - UMUT</t>
  </si>
  <si>
    <t>EIGHT BELOW</t>
  </si>
  <si>
    <t>WHEN A STRANGER CALLS</t>
  </si>
  <si>
    <t>SLITHER</t>
  </si>
  <si>
    <t>WEEKEND BOX OFFICE &amp; ADMISSION REPORT</t>
  </si>
  <si>
    <t>TOP ALL</t>
  </si>
  <si>
    <t>INSIDE MAN</t>
  </si>
  <si>
    <t>FINAL DESTINATION 3</t>
  </si>
  <si>
    <t>TWO FOR THE MONEY</t>
  </si>
  <si>
    <t>DATE MOVIE</t>
  </si>
  <si>
    <t>MISSION IMPOSSIBLE 3</t>
  </si>
  <si>
    <t>MATADOR</t>
  </si>
  <si>
    <t>ANNE YA DA LEYLA</t>
  </si>
  <si>
    <t>SINEMA AJANS</t>
  </si>
  <si>
    <t>AVSAR FILM</t>
  </si>
  <si>
    <t>MERCHANT OF VENICE</t>
  </si>
  <si>
    <t>NEW FILMS</t>
  </si>
  <si>
    <t>WORLD'S FASTEST INDIAN</t>
  </si>
  <si>
    <t>ALLEGRO</t>
  </si>
  <si>
    <t>TOP 20</t>
  </si>
  <si>
    <t>TÜRKİYE'S WEEKEND MARKET DATAS</t>
  </si>
  <si>
    <t>DA VINCI CODE</t>
  </si>
  <si>
    <t>KISIK ATESTE 15 DAKIKA</t>
  </si>
  <si>
    <t>MEDYAPIM</t>
  </si>
  <si>
    <t>LE TEMPS QUI RESTE</t>
  </si>
  <si>
    <t>PYRAMIDE</t>
  </si>
  <si>
    <t>DERAILED</t>
  </si>
  <si>
    <t>ETERNAL SUNSHINE OF THE SPOTLESS MIND</t>
  </si>
  <si>
    <t>SHE'S THE MAN</t>
  </si>
  <si>
    <t>COMBIEN TU M'AMIES</t>
  </si>
  <si>
    <t>UMUT SANAT</t>
  </si>
  <si>
    <t>DABBE</t>
  </si>
  <si>
    <t>J PLAN</t>
  </si>
  <si>
    <t>HOODWINKED</t>
  </si>
  <si>
    <t>MEDYAVIZYON</t>
  </si>
  <si>
    <t>WEINSTEIN CO.</t>
  </si>
  <si>
    <t>RED SHOES</t>
  </si>
  <si>
    <t>CINECLICK ASIA</t>
  </si>
  <si>
    <t>ROAD TO GUANTANAMO, THE</t>
  </si>
  <si>
    <t>35 MILIM</t>
  </si>
  <si>
    <t>PI FILM</t>
  </si>
  <si>
    <t>ORGANIZE ISLER</t>
  </si>
  <si>
    <t>KENDA</t>
  </si>
  <si>
    <t>BKM</t>
  </si>
  <si>
    <t>BEYZA NIN KADINLARI</t>
  </si>
  <si>
    <t>HACIVAT KARAGOZ NEDEN OLDURULDU?</t>
  </si>
  <si>
    <t>IFR</t>
  </si>
  <si>
    <t>KORKUYORUM ANNE</t>
  </si>
  <si>
    <t>ATLANTIK</t>
  </si>
  <si>
    <t>SYRIANA</t>
  </si>
  <si>
    <t>KURTLAR VADISI IRAK</t>
  </si>
  <si>
    <t>PANA</t>
  </si>
  <si>
    <t>NARNIA</t>
  </si>
  <si>
    <t>CRY_WOLF</t>
  </si>
  <si>
    <t>FOCUS</t>
  </si>
  <si>
    <r>
      <t xml:space="preserve">Yukarıdaki Turkey's Weekly Market Datas adlı tablo Türkiye'deki film dağıtıcısı şirketlerin ülkemizde yukarıda belirtilen haftalarda dağıttıkları sinema filmlerinin gene yukarıda belirttikleri haftalarda ulaştıkları seyirci sayısını ve yaptıkları hasılatı göstermektedir. Liste ve ekinde bulunan diğer sayfalar bütün dağıtıcıların ortak görüşü sonucunda Haftalık Antrakt Sinema Gazetesi'ne hazırlattırılmaktadır. Haftalık Antrakt Sinema Gazetesi yukarıdaki ve ekindeki tabloları dağıtımcı firmalardan gönderilen özel bilgileri bir araya getirerek oluşturmaktadır. Yukarıdaki ve ekindeki tabloların içerdiği veriler çoğaltılamaz, satılamaz. Alıntı veya kopyalama yapılırken Haftalık Antrakt Sinema Gazetesi'nden izin alınmalıdır. </t>
    </r>
    <r>
      <rPr>
        <b/>
        <sz val="6"/>
        <rFont val="Arial"/>
        <family val="2"/>
      </rPr>
      <t>"Turkey's Weekly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r>
  </si>
  <si>
    <t>WEEKEND: 23      02 - 04 JUN' 2006</t>
  </si>
  <si>
    <t>WEEKEND: 23             02 - 04 JUN' 2006</t>
  </si>
  <si>
    <t>X MEN 3: THE LAST STAND</t>
  </si>
  <si>
    <t>SHAGGY DOG</t>
  </si>
  <si>
    <t>CONSTANT GARDENER</t>
  </si>
  <si>
    <t>ICE AGE 2: THE MELTDOWN</t>
  </si>
  <si>
    <t>HILL HAVE EYES, THE</t>
  </si>
  <si>
    <t>PEINDRE OU FAIRE L'AMOUR</t>
  </si>
  <si>
    <t>SUGAR WORKZ</t>
  </si>
  <si>
    <t>C.R.A.Z.Y.</t>
  </si>
  <si>
    <t>MON ANGE</t>
  </si>
  <si>
    <t>MK2</t>
  </si>
  <si>
    <t>ENTRE SES MAINS</t>
  </si>
  <si>
    <t>PATHE</t>
  </si>
  <si>
    <t>STOLEN EYES</t>
  </si>
  <si>
    <t>YAKA FILM</t>
  </si>
  <si>
    <t>NANNY MCPHEE</t>
  </si>
  <si>
    <t>NEW WORLD, THE</t>
  </si>
  <si>
    <t>BABAM VE OGLUM</t>
  </si>
  <si>
    <t>RING FINGER, THE</t>
  </si>
  <si>
    <t>ERMAN FILM</t>
  </si>
  <si>
    <t>ZATHURA</t>
  </si>
  <si>
    <t>DANDELION</t>
  </si>
  <si>
    <t>WILD B.</t>
  </si>
  <si>
    <t>DREAMWORKS</t>
  </si>
  <si>
    <t xml:space="preserve">WILD, THE   </t>
  </si>
</sst>
</file>

<file path=xl/styles.xml><?xml version="1.0" encoding="utf-8"?>
<styleSheet xmlns="http://schemas.openxmlformats.org/spreadsheetml/2006/main">
  <numFmts count="24">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_-* #,##0.0\ _T_L_-;\-* #,##0.0\ _T_L_-;_-* &quot;-&quot;??\ _T_L_-;_-@_-"/>
    <numFmt numFmtId="165" formatCode="_-* #,##0\ _T_L_-;\-* #,##0\ _T_L_-;_-* &quot;-&quot;??\ _T_L_-;_-@_-"/>
    <numFmt numFmtId="166" formatCode="[$-41F]dd\ mmmm\ yyyy\ dddd"/>
    <numFmt numFmtId="167" formatCode="[$-41F]d\ mmmm\ yy;@"/>
    <numFmt numFmtId="168" formatCode="mm/dd/yy"/>
    <numFmt numFmtId="169" formatCode="#,##0.00\ "/>
    <numFmt numFmtId="170" formatCode="_(* #,##0_);_(* \(#,##0\);_(* &quot;-&quot;??_);_(@_)"/>
    <numFmt numFmtId="171" formatCode="\%\ 0\ "/>
    <numFmt numFmtId="172" formatCode="#,##0\ "/>
    <numFmt numFmtId="173" formatCode="\%\ 0"/>
    <numFmt numFmtId="174" formatCode="dd/mm/yy"/>
    <numFmt numFmtId="175" formatCode="#,##0.00\ \ "/>
    <numFmt numFmtId="176" formatCode="0\ %\ "/>
    <numFmt numFmtId="177" formatCode="0.00\ "/>
    <numFmt numFmtId="178" formatCode="dd/mm/yy;@"/>
    <numFmt numFmtId="179" formatCode="#,##0_-"/>
  </numFmts>
  <fonts count="44">
    <font>
      <sz val="10"/>
      <name val="Arial"/>
      <family val="0"/>
    </font>
    <font>
      <sz val="8"/>
      <name val="Arial"/>
      <family val="0"/>
    </font>
    <font>
      <u val="single"/>
      <sz val="10"/>
      <color indexed="12"/>
      <name val="Arial"/>
      <family val="0"/>
    </font>
    <font>
      <u val="single"/>
      <sz val="10"/>
      <color indexed="36"/>
      <name val="Arial"/>
      <family val="0"/>
    </font>
    <font>
      <b/>
      <sz val="9"/>
      <name val="Century Gothic"/>
      <family val="2"/>
    </font>
    <font>
      <sz val="40"/>
      <color indexed="9"/>
      <name val="Impact"/>
      <family val="2"/>
    </font>
    <font>
      <sz val="20"/>
      <color indexed="9"/>
      <name val="Impact"/>
      <family val="2"/>
    </font>
    <font>
      <sz val="14"/>
      <name val="Impact"/>
      <family val="2"/>
    </font>
    <font>
      <sz val="9"/>
      <name val="Trebuchet MS"/>
      <family val="2"/>
    </font>
    <font>
      <sz val="20"/>
      <name val="Impact"/>
      <family val="2"/>
    </font>
    <font>
      <b/>
      <sz val="10"/>
      <name val="Century Gothic"/>
      <family val="2"/>
    </font>
    <font>
      <sz val="10"/>
      <name val="Trebuchet MS"/>
      <family val="2"/>
    </font>
    <font>
      <sz val="14"/>
      <name val="Arial"/>
      <family val="2"/>
    </font>
    <font>
      <sz val="14"/>
      <name val="Trebuchet MS"/>
      <family val="2"/>
    </font>
    <font>
      <sz val="12"/>
      <name val="Tahoma"/>
      <family val="2"/>
    </font>
    <font>
      <b/>
      <sz val="10"/>
      <color indexed="9"/>
      <name val="Century Gothic"/>
      <family val="2"/>
    </font>
    <font>
      <i/>
      <sz val="9"/>
      <name val="Arial"/>
      <family val="2"/>
    </font>
    <font>
      <sz val="6"/>
      <name val="Arial"/>
      <family val="2"/>
    </font>
    <font>
      <b/>
      <sz val="6"/>
      <name val="Arial"/>
      <family val="2"/>
    </font>
    <font>
      <b/>
      <sz val="14"/>
      <name val="Impact"/>
      <family val="2"/>
    </font>
    <font>
      <b/>
      <sz val="10"/>
      <name val="Trebuchet MS"/>
      <family val="2"/>
    </font>
    <font>
      <b/>
      <sz val="12"/>
      <name val="Tahoma"/>
      <family val="2"/>
    </font>
    <font>
      <b/>
      <sz val="14"/>
      <name val="Arial"/>
      <family val="2"/>
    </font>
    <font>
      <sz val="10"/>
      <color indexed="9"/>
      <name val="Impact"/>
      <family val="2"/>
    </font>
    <font>
      <sz val="10"/>
      <color indexed="9"/>
      <name val="Trebuchet MS"/>
      <family val="2"/>
    </font>
    <font>
      <b/>
      <sz val="14"/>
      <color indexed="9"/>
      <name val="Impact"/>
      <family val="2"/>
    </font>
    <font>
      <b/>
      <sz val="10"/>
      <color indexed="9"/>
      <name val="Impact"/>
      <family val="2"/>
    </font>
    <font>
      <sz val="30"/>
      <name val="Batang"/>
      <family val="1"/>
    </font>
    <font>
      <b/>
      <sz val="40"/>
      <name val="Batang"/>
      <family val="1"/>
    </font>
    <font>
      <b/>
      <sz val="40"/>
      <name val="Arial"/>
      <family val="0"/>
    </font>
    <font>
      <sz val="20"/>
      <name val="Batang"/>
      <family val="1"/>
    </font>
    <font>
      <sz val="10"/>
      <name val="Batang"/>
      <family val="1"/>
    </font>
    <font>
      <b/>
      <sz val="25"/>
      <name val="Batang"/>
      <family val="1"/>
    </font>
    <font>
      <b/>
      <sz val="30"/>
      <color indexed="10"/>
      <name val="Arial"/>
      <family val="2"/>
    </font>
    <font>
      <b/>
      <sz val="10"/>
      <color indexed="9"/>
      <name val="Trebuchet MS"/>
      <family val="2"/>
    </font>
    <font>
      <sz val="15"/>
      <name val="Batang"/>
      <family val="1"/>
    </font>
    <font>
      <sz val="15"/>
      <name val="Arial"/>
      <family val="2"/>
    </font>
    <font>
      <b/>
      <sz val="15"/>
      <name val="Batang"/>
      <family val="1"/>
    </font>
    <font>
      <b/>
      <sz val="15"/>
      <name val="Arial"/>
      <family val="0"/>
    </font>
    <font>
      <b/>
      <sz val="15"/>
      <color indexed="10"/>
      <name val="Arial"/>
      <family val="2"/>
    </font>
    <font>
      <b/>
      <sz val="10"/>
      <color indexed="8"/>
      <name val="Century Gothic"/>
      <family val="2"/>
    </font>
    <font>
      <sz val="14"/>
      <color indexed="8"/>
      <name val="Impact"/>
      <family val="2"/>
    </font>
    <font>
      <sz val="10"/>
      <color indexed="8"/>
      <name val="Trebuchet MS"/>
      <family val="2"/>
    </font>
    <font>
      <sz val="9"/>
      <color indexed="8"/>
      <name val="Trebuchet MS"/>
      <family val="2"/>
    </font>
  </fonts>
  <fills count="8">
    <fill>
      <patternFill/>
    </fill>
    <fill>
      <patternFill patternType="gray125"/>
    </fill>
    <fill>
      <patternFill patternType="solid">
        <fgColor indexed="56"/>
        <bgColor indexed="64"/>
      </patternFill>
    </fill>
    <fill>
      <patternFill patternType="solid">
        <fgColor indexed="9"/>
        <bgColor indexed="64"/>
      </patternFill>
    </fill>
    <fill>
      <patternFill patternType="solid">
        <fgColor indexed="44"/>
        <bgColor indexed="64"/>
      </patternFill>
    </fill>
    <fill>
      <patternFill patternType="solid">
        <fgColor indexed="41"/>
        <bgColor indexed="64"/>
      </patternFill>
    </fill>
    <fill>
      <patternFill patternType="solid">
        <fgColor indexed="40"/>
        <bgColor indexed="64"/>
      </patternFill>
    </fill>
    <fill>
      <patternFill patternType="solid">
        <fgColor indexed="12"/>
        <bgColor indexed="64"/>
      </patternFill>
    </fill>
  </fills>
  <borders count="42">
    <border>
      <left/>
      <right/>
      <top/>
      <bottom/>
      <diagonal/>
    </border>
    <border>
      <left style="medium"/>
      <right style="thin"/>
      <top style="thin"/>
      <bottom style="medium"/>
    </border>
    <border>
      <left style="thin"/>
      <right style="thin"/>
      <top style="thin"/>
      <bottom style="medium"/>
    </border>
    <border>
      <left style="thin"/>
      <right style="medium"/>
      <top style="thin"/>
      <bottom style="medium"/>
    </border>
    <border>
      <left style="hair"/>
      <right style="hair"/>
      <top style="hair"/>
      <bottom style="hair"/>
    </border>
    <border>
      <left style="hair"/>
      <right>
        <color indexed="63"/>
      </right>
      <top style="hair"/>
      <bottom style="hair"/>
    </border>
    <border>
      <left style="hair"/>
      <right style="hair"/>
      <top style="medium"/>
      <bottom style="medium"/>
    </border>
    <border>
      <left style="hair"/>
      <right style="medium"/>
      <top style="medium"/>
      <bottom style="medium"/>
    </border>
    <border>
      <left style="hair"/>
      <right style="hair"/>
      <top>
        <color indexed="63"/>
      </top>
      <bottom>
        <color indexed="63"/>
      </bottom>
    </border>
    <border>
      <left style="hair"/>
      <right>
        <color indexed="63"/>
      </right>
      <top>
        <color indexed="63"/>
      </top>
      <bottom style="hair"/>
    </border>
    <border>
      <left style="medium"/>
      <right style="thin"/>
      <top>
        <color indexed="63"/>
      </top>
      <bottom style="thin"/>
    </border>
    <border>
      <left style="medium"/>
      <right>
        <color indexed="63"/>
      </right>
      <top>
        <color indexed="63"/>
      </top>
      <bottom>
        <color indexed="63"/>
      </bottom>
    </border>
    <border>
      <left style="thin"/>
      <right style="thin"/>
      <top>
        <color indexed="63"/>
      </top>
      <bottom>
        <color indexed="63"/>
      </bottom>
    </border>
    <border>
      <left style="medium"/>
      <right style="hair"/>
      <top style="medium"/>
      <bottom style="hair"/>
    </border>
    <border>
      <left style="medium"/>
      <right style="hair"/>
      <top style="hair"/>
      <bottom style="hair"/>
    </border>
    <border>
      <left style="medium"/>
      <right style="hair"/>
      <top style="hair"/>
      <bottom style="medium"/>
    </border>
    <border>
      <left style="medium"/>
      <right style="thin"/>
      <top style="medium"/>
      <bottom style="thin"/>
    </border>
    <border>
      <left style="hair"/>
      <right style="hair"/>
      <top style="medium"/>
      <bottom style="hair"/>
    </border>
    <border>
      <left style="hair"/>
      <right style="hair"/>
      <top style="hair"/>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color indexed="63"/>
      </right>
      <top>
        <color indexed="63"/>
      </top>
      <bottom style="hair"/>
    </border>
    <border>
      <left style="medium"/>
      <right>
        <color indexed="63"/>
      </right>
      <top style="hair"/>
      <bottom style="hair"/>
    </border>
    <border>
      <left style="hair"/>
      <right style="medium"/>
      <top>
        <color indexed="63"/>
      </top>
      <bottom>
        <color indexed="63"/>
      </bottom>
    </border>
    <border>
      <left style="medium"/>
      <right>
        <color indexed="63"/>
      </right>
      <top style="hair"/>
      <bottom style="medium"/>
    </border>
    <border>
      <left style="thin"/>
      <right style="thin"/>
      <top>
        <color indexed="63"/>
      </top>
      <bottom style="thin"/>
    </border>
    <border>
      <left style="medium"/>
      <right>
        <color indexed="63"/>
      </right>
      <top style="medium"/>
      <bottom style="hair"/>
    </border>
    <border>
      <left style="medium"/>
      <right style="hair"/>
      <top style="medium"/>
      <bottom style="medium"/>
    </border>
    <border>
      <left style="hair"/>
      <right style="medium"/>
      <top style="medium"/>
      <bottom style="hair"/>
    </border>
    <border>
      <left style="hair"/>
      <right style="medium"/>
      <top style="hair"/>
      <bottom style="hair"/>
    </border>
    <border>
      <left style="hair"/>
      <right style="medium"/>
      <top style="hair"/>
      <bottom style="medium"/>
    </border>
    <border>
      <left style="thin"/>
      <right style="medium"/>
      <top>
        <color indexed="63"/>
      </top>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43">
    <xf numFmtId="0" fontId="0" fillId="0" borderId="0" xfId="0" applyAlignment="1">
      <alignment/>
    </xf>
    <xf numFmtId="0" fontId="8" fillId="0" borderId="0" xfId="0" applyFont="1" applyAlignment="1" applyProtection="1">
      <alignment vertical="center"/>
      <protection locked="0"/>
    </xf>
    <xf numFmtId="0" fontId="9" fillId="0" borderId="0" xfId="0" applyFont="1" applyFill="1" applyBorder="1" applyAlignment="1" applyProtection="1">
      <alignment vertical="center"/>
      <protection locked="0"/>
    </xf>
    <xf numFmtId="0" fontId="7" fillId="0" borderId="0" xfId="0" applyFont="1" applyAlignment="1" applyProtection="1">
      <alignment horizontal="center" vertical="center"/>
      <protection/>
    </xf>
    <xf numFmtId="0" fontId="8" fillId="0" borderId="0" xfId="0" applyFont="1" applyAlignment="1" applyProtection="1">
      <alignment horizontal="center" vertical="center"/>
      <protection/>
    </xf>
    <xf numFmtId="0" fontId="12" fillId="0" borderId="0" xfId="0" applyFont="1" applyAlignment="1" applyProtection="1">
      <alignment vertical="center"/>
      <protection locked="0"/>
    </xf>
    <xf numFmtId="0" fontId="13" fillId="0" borderId="0" xfId="0" applyFont="1" applyAlignment="1" applyProtection="1">
      <alignment vertical="center"/>
      <protection/>
    </xf>
    <xf numFmtId="0" fontId="8" fillId="0" borderId="0" xfId="0" applyFont="1" applyAlignment="1" applyProtection="1">
      <alignment vertical="center"/>
      <protection/>
    </xf>
    <xf numFmtId="0" fontId="12" fillId="0" borderId="0" xfId="0" applyFont="1" applyAlignment="1" applyProtection="1">
      <alignment vertical="center"/>
      <protection/>
    </xf>
    <xf numFmtId="0" fontId="7" fillId="0" borderId="0" xfId="0" applyFont="1" applyAlignment="1" applyProtection="1">
      <alignment horizontal="center" vertical="center"/>
      <protection locked="0"/>
    </xf>
    <xf numFmtId="0" fontId="12" fillId="0" borderId="0" xfId="0" applyFont="1" applyAlignment="1" applyProtection="1">
      <alignment horizontal="left" vertical="center"/>
      <protection locked="0"/>
    </xf>
    <xf numFmtId="0" fontId="12" fillId="0" borderId="0" xfId="0" applyFont="1" applyAlignment="1" applyProtection="1">
      <alignment horizontal="center" vertical="center"/>
      <protection locked="0"/>
    </xf>
    <xf numFmtId="0" fontId="10" fillId="0" borderId="1" xfId="0" applyFont="1" applyBorder="1" applyAlignment="1" applyProtection="1">
      <alignment horizontal="center" vertical="center"/>
      <protection/>
    </xf>
    <xf numFmtId="0" fontId="10" fillId="0" borderId="2"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wrapText="1"/>
      <protection/>
    </xf>
    <xf numFmtId="0" fontId="10" fillId="0" borderId="2" xfId="0" applyFont="1" applyBorder="1" applyAlignment="1" applyProtection="1">
      <alignment horizontal="center" vertical="center"/>
      <protection/>
    </xf>
    <xf numFmtId="0" fontId="4" fillId="0" borderId="2" xfId="0" applyFont="1" applyBorder="1" applyAlignment="1" applyProtection="1">
      <alignment horizontal="center" vertical="center"/>
      <protection/>
    </xf>
    <xf numFmtId="0" fontId="4" fillId="0" borderId="3" xfId="0" applyFont="1" applyFill="1" applyBorder="1" applyAlignment="1" applyProtection="1">
      <alignment horizontal="center" vertical="center" wrapText="1"/>
      <protection/>
    </xf>
    <xf numFmtId="0" fontId="11" fillId="0" borderId="4" xfId="0" applyFont="1" applyFill="1" applyBorder="1" applyAlignment="1" applyProtection="1">
      <alignment vertical="center"/>
      <protection locked="0"/>
    </xf>
    <xf numFmtId="175" fontId="12" fillId="0" borderId="0" xfId="0" applyNumberFormat="1" applyFont="1" applyAlignment="1" applyProtection="1">
      <alignment vertical="center"/>
      <protection locked="0"/>
    </xf>
    <xf numFmtId="0" fontId="22" fillId="0" borderId="0" xfId="0" applyFont="1" applyFill="1" applyAlignment="1" applyProtection="1">
      <alignment vertical="center"/>
      <protection locked="0"/>
    </xf>
    <xf numFmtId="0" fontId="23" fillId="0" borderId="0" xfId="0" applyFont="1" applyAlignment="1" applyProtection="1">
      <alignment vertical="center"/>
      <protection/>
    </xf>
    <xf numFmtId="0" fontId="24" fillId="0" borderId="0" xfId="0" applyFont="1" applyAlignment="1" applyProtection="1">
      <alignment vertical="center"/>
      <protection/>
    </xf>
    <xf numFmtId="0" fontId="22" fillId="0" borderId="0" xfId="0" applyFont="1" applyAlignment="1" applyProtection="1">
      <alignment horizontal="right" vertical="center"/>
      <protection locked="0"/>
    </xf>
    <xf numFmtId="0" fontId="11" fillId="0" borderId="4" xfId="0" applyFont="1" applyFill="1" applyBorder="1" applyAlignment="1" applyProtection="1">
      <alignment horizontal="center" vertical="center"/>
      <protection locked="0"/>
    </xf>
    <xf numFmtId="0" fontId="19" fillId="0" borderId="4" xfId="0" applyFont="1" applyBorder="1" applyAlignment="1" applyProtection="1">
      <alignment horizontal="right" vertical="center"/>
      <protection/>
    </xf>
    <xf numFmtId="0" fontId="25" fillId="0" borderId="5" xfId="0" applyFont="1" applyBorder="1" applyAlignment="1" applyProtection="1">
      <alignment horizontal="center" vertical="center"/>
      <protection/>
    </xf>
    <xf numFmtId="175" fontId="10" fillId="0" borderId="2" xfId="0" applyNumberFormat="1" applyFont="1" applyBorder="1" applyAlignment="1" applyProtection="1">
      <alignment horizontal="center" vertical="center"/>
      <protection/>
    </xf>
    <xf numFmtId="0" fontId="26" fillId="0" borderId="5" xfId="0" applyFont="1" applyBorder="1" applyAlignment="1" applyProtection="1">
      <alignment horizontal="right" vertical="center"/>
      <protection/>
    </xf>
    <xf numFmtId="0" fontId="15" fillId="2" borderId="6" xfId="0" applyFont="1" applyFill="1" applyBorder="1" applyAlignment="1" applyProtection="1">
      <alignment horizontal="center" vertical="center"/>
      <protection/>
    </xf>
    <xf numFmtId="3" fontId="15" fillId="2" borderId="6" xfId="0" applyNumberFormat="1" applyFont="1" applyFill="1" applyBorder="1" applyAlignment="1" applyProtection="1">
      <alignment horizontal="center" vertical="center"/>
      <protection/>
    </xf>
    <xf numFmtId="175" fontId="15" fillId="2" borderId="6" xfId="0" applyNumberFormat="1" applyFont="1" applyFill="1" applyBorder="1" applyAlignment="1" applyProtection="1">
      <alignment vertical="center"/>
      <protection/>
    </xf>
    <xf numFmtId="172" fontId="15" fillId="2" borderId="6" xfId="0" applyNumberFormat="1" applyFont="1" applyFill="1" applyBorder="1" applyAlignment="1" applyProtection="1">
      <alignment vertical="center"/>
      <protection/>
    </xf>
    <xf numFmtId="172" fontId="15" fillId="2" borderId="6" xfId="0" applyNumberFormat="1" applyFont="1" applyFill="1" applyBorder="1" applyAlignment="1" applyProtection="1">
      <alignment horizontal="right" vertical="center"/>
      <protection/>
    </xf>
    <xf numFmtId="169" fontId="15" fillId="2" borderId="6" xfId="0" applyNumberFormat="1" applyFont="1" applyFill="1" applyBorder="1" applyAlignment="1" applyProtection="1">
      <alignment vertical="center"/>
      <protection/>
    </xf>
    <xf numFmtId="176" fontId="15" fillId="2" borderId="6" xfId="21" applyNumberFormat="1" applyFont="1" applyFill="1" applyBorder="1" applyAlignment="1" applyProtection="1">
      <alignment vertical="center"/>
      <protection/>
    </xf>
    <xf numFmtId="1" fontId="15" fillId="2" borderId="6" xfId="0" applyNumberFormat="1" applyFont="1" applyFill="1" applyBorder="1" applyAlignment="1" applyProtection="1">
      <alignment horizontal="center" vertical="center"/>
      <protection/>
    </xf>
    <xf numFmtId="170" fontId="15" fillId="2" borderId="7" xfId="0" applyNumberFormat="1"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8" fillId="0" borderId="0" xfId="0"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175" fontId="15" fillId="2" borderId="6" xfId="0" applyNumberFormat="1" applyFont="1" applyFill="1" applyBorder="1" applyAlignment="1" applyProtection="1">
      <alignment horizontal="right" vertical="center"/>
      <protection/>
    </xf>
    <xf numFmtId="0" fontId="10" fillId="0" borderId="5" xfId="0" applyFont="1" applyFill="1" applyBorder="1" applyAlignment="1" applyProtection="1">
      <alignment horizontal="right" vertical="center"/>
      <protection/>
    </xf>
    <xf numFmtId="0" fontId="7" fillId="0" borderId="8" xfId="0" applyFont="1" applyBorder="1" applyAlignment="1" applyProtection="1">
      <alignment horizontal="center" vertical="center"/>
      <protection/>
    </xf>
    <xf numFmtId="0" fontId="14" fillId="0" borderId="8" xfId="0" applyFont="1" applyBorder="1" applyAlignment="1" applyProtection="1">
      <alignment vertical="center"/>
      <protection/>
    </xf>
    <xf numFmtId="174" fontId="14" fillId="0" borderId="8" xfId="0" applyNumberFormat="1" applyFont="1" applyBorder="1" applyAlignment="1" applyProtection="1">
      <alignment horizontal="center" vertical="center"/>
      <protection/>
    </xf>
    <xf numFmtId="0" fontId="14" fillId="0" borderId="8" xfId="0" applyFont="1" applyBorder="1" applyAlignment="1" applyProtection="1">
      <alignment horizontal="left" vertical="center"/>
      <protection/>
    </xf>
    <xf numFmtId="0" fontId="14" fillId="0" borderId="8" xfId="0" applyFont="1" applyBorder="1" applyAlignment="1" applyProtection="1">
      <alignment horizontal="center" vertical="center"/>
      <protection/>
    </xf>
    <xf numFmtId="175" fontId="14" fillId="0" borderId="8" xfId="15" applyNumberFormat="1" applyFont="1" applyBorder="1" applyAlignment="1" applyProtection="1">
      <alignment vertical="center"/>
      <protection/>
    </xf>
    <xf numFmtId="172" fontId="14" fillId="0" borderId="8" xfId="15" applyNumberFormat="1" applyFont="1" applyBorder="1" applyAlignment="1" applyProtection="1">
      <alignment vertical="center"/>
      <protection/>
    </xf>
    <xf numFmtId="175" fontId="21" fillId="0" borderId="8" xfId="15" applyNumberFormat="1" applyFont="1" applyFill="1" applyBorder="1" applyAlignment="1" applyProtection="1">
      <alignment vertical="center"/>
      <protection/>
    </xf>
    <xf numFmtId="172" fontId="14" fillId="0" borderId="8" xfId="15" applyNumberFormat="1" applyFont="1" applyFill="1" applyBorder="1" applyAlignment="1" applyProtection="1">
      <alignment vertical="center"/>
      <protection/>
    </xf>
    <xf numFmtId="172" fontId="14" fillId="0" borderId="8" xfId="15" applyNumberFormat="1" applyFont="1" applyBorder="1" applyAlignment="1" applyProtection="1">
      <alignment horizontal="right" vertical="center"/>
      <protection/>
    </xf>
    <xf numFmtId="169" fontId="14" fillId="0" borderId="8" xfId="15" applyNumberFormat="1" applyFont="1" applyBorder="1" applyAlignment="1" applyProtection="1">
      <alignment vertical="center"/>
      <protection/>
    </xf>
    <xf numFmtId="170" fontId="14" fillId="0" borderId="8" xfId="15" applyNumberFormat="1" applyFont="1" applyBorder="1" applyAlignment="1" applyProtection="1">
      <alignment vertical="center"/>
      <protection/>
    </xf>
    <xf numFmtId="0" fontId="8" fillId="0" borderId="0" xfId="0" applyFont="1" applyFill="1" applyBorder="1" applyAlignment="1" applyProtection="1">
      <alignment vertical="center" wrapText="1"/>
      <protection locked="0"/>
    </xf>
    <xf numFmtId="0" fontId="19" fillId="0" borderId="9" xfId="0" applyFont="1" applyBorder="1" applyAlignment="1" applyProtection="1">
      <alignment horizontal="center" vertical="center"/>
      <protection/>
    </xf>
    <xf numFmtId="0" fontId="10" fillId="0" borderId="10" xfId="0" applyFont="1" applyFill="1" applyBorder="1" applyAlignment="1" applyProtection="1">
      <alignment horizontal="center" vertical="center"/>
      <protection/>
    </xf>
    <xf numFmtId="0" fontId="0" fillId="0" borderId="11" xfId="0" applyBorder="1" applyAlignment="1">
      <alignment vertical="center" wrapText="1"/>
    </xf>
    <xf numFmtId="0" fontId="0" fillId="0" borderId="0" xfId="0" applyBorder="1" applyAlignment="1">
      <alignment vertical="center" wrapText="1"/>
    </xf>
    <xf numFmtId="0" fontId="33" fillId="0" borderId="12" xfId="0" applyFont="1" applyBorder="1" applyAlignment="1">
      <alignment horizontal="center" vertical="center" wrapText="1"/>
    </xf>
    <xf numFmtId="0" fontId="10" fillId="0" borderId="13" xfId="0" applyFont="1" applyBorder="1" applyAlignment="1" applyProtection="1">
      <alignment vertical="center"/>
      <protection/>
    </xf>
    <xf numFmtId="0" fontId="10" fillId="0" borderId="14" xfId="0" applyFont="1" applyFill="1" applyBorder="1" applyAlignment="1" applyProtection="1">
      <alignment vertical="center"/>
      <protection/>
    </xf>
    <xf numFmtId="0" fontId="7" fillId="0" borderId="14" xfId="0" applyFont="1" applyFill="1" applyBorder="1" applyAlignment="1" applyProtection="1">
      <alignment vertical="center"/>
      <protection locked="0"/>
    </xf>
    <xf numFmtId="0" fontId="7" fillId="0" borderId="15" xfId="0" applyFont="1" applyFill="1" applyBorder="1" applyAlignment="1" applyProtection="1">
      <alignment vertical="center"/>
      <protection locked="0"/>
    </xf>
    <xf numFmtId="0" fontId="0" fillId="0" borderId="0" xfId="0" applyBorder="1" applyAlignment="1">
      <alignment horizontal="center" vertical="center" wrapText="1"/>
    </xf>
    <xf numFmtId="0" fontId="10" fillId="0" borderId="16" xfId="0" applyFont="1" applyFill="1" applyBorder="1" applyAlignment="1" applyProtection="1">
      <alignment horizontal="center" vertical="center"/>
      <protection/>
    </xf>
    <xf numFmtId="174" fontId="11" fillId="0" borderId="4" xfId="0" applyNumberFormat="1" applyFont="1" applyFill="1" applyBorder="1" applyAlignment="1" applyProtection="1">
      <alignment horizontal="center" vertical="center"/>
      <protection locked="0"/>
    </xf>
    <xf numFmtId="174" fontId="11" fillId="0" borderId="4" xfId="0" applyNumberFormat="1" applyFont="1" applyFill="1" applyBorder="1" applyAlignment="1" applyProtection="1">
      <alignment horizontal="left" vertical="center"/>
      <protection locked="0"/>
    </xf>
    <xf numFmtId="0" fontId="11" fillId="0" borderId="4" xfId="0" applyFont="1" applyFill="1" applyBorder="1" applyAlignment="1" applyProtection="1">
      <alignment horizontal="left" vertical="center"/>
      <protection locked="0"/>
    </xf>
    <xf numFmtId="175" fontId="11" fillId="0" borderId="4" xfId="15" applyNumberFormat="1" applyFont="1" applyFill="1" applyBorder="1" applyAlignment="1" applyProtection="1">
      <alignment horizontal="right" vertical="center"/>
      <protection locked="0"/>
    </xf>
    <xf numFmtId="175" fontId="11" fillId="0" borderId="4" xfId="15" applyNumberFormat="1" applyFont="1" applyFill="1" applyBorder="1" applyAlignment="1" applyProtection="1">
      <alignment horizontal="right" vertical="center"/>
      <protection/>
    </xf>
    <xf numFmtId="174" fontId="11" fillId="0" borderId="4" xfId="0" applyNumberFormat="1" applyFont="1" applyFill="1" applyBorder="1" applyAlignment="1">
      <alignment horizontal="center" vertical="center"/>
    </xf>
    <xf numFmtId="175" fontId="11" fillId="0" borderId="4" xfId="0" applyNumberFormat="1" applyFont="1" applyFill="1" applyBorder="1" applyAlignment="1">
      <alignment horizontal="right" vertical="center"/>
    </xf>
    <xf numFmtId="174" fontId="11" fillId="0" borderId="17" xfId="0" applyNumberFormat="1" applyFont="1" applyFill="1" applyBorder="1" applyAlignment="1" applyProtection="1">
      <alignment horizontal="center" vertical="center"/>
      <protection locked="0"/>
    </xf>
    <xf numFmtId="175" fontId="11" fillId="0" borderId="17" xfId="15" applyNumberFormat="1" applyFont="1" applyFill="1" applyBorder="1" applyAlignment="1" applyProtection="1">
      <alignment horizontal="right" vertical="center"/>
      <protection locked="0"/>
    </xf>
    <xf numFmtId="0" fontId="19" fillId="0" borderId="0" xfId="0" applyFont="1" applyAlignment="1" applyProtection="1">
      <alignment horizontal="center" vertical="center"/>
      <protection/>
    </xf>
    <xf numFmtId="0" fontId="11" fillId="3" borderId="4" xfId="0" applyFont="1" applyFill="1" applyBorder="1" applyAlignment="1">
      <alignment/>
    </xf>
    <xf numFmtId="0" fontId="11" fillId="3" borderId="4" xfId="0" applyFont="1" applyFill="1" applyBorder="1" applyAlignment="1">
      <alignment horizontal="center" vertical="center" wrapText="1"/>
    </xf>
    <xf numFmtId="165" fontId="11" fillId="3" borderId="4" xfId="15" applyNumberFormat="1" applyFont="1" applyFill="1" applyBorder="1" applyAlignment="1">
      <alignment horizontal="center"/>
    </xf>
    <xf numFmtId="165" fontId="11" fillId="3" borderId="4" xfId="15" applyNumberFormat="1" applyFont="1" applyFill="1" applyBorder="1" applyAlignment="1">
      <alignment horizontal="center" vertical="center" wrapText="1"/>
    </xf>
    <xf numFmtId="0" fontId="20" fillId="3" borderId="4" xfId="0" applyFont="1" applyFill="1" applyBorder="1" applyAlignment="1">
      <alignment horizontal="center"/>
    </xf>
    <xf numFmtId="0" fontId="20" fillId="3" borderId="4" xfId="0" applyFont="1" applyFill="1" applyBorder="1" applyAlignment="1">
      <alignment/>
    </xf>
    <xf numFmtId="167" fontId="20" fillId="3" borderId="4" xfId="0" applyNumberFormat="1" applyFont="1" applyFill="1" applyBorder="1" applyAlignment="1">
      <alignment horizontal="center"/>
    </xf>
    <xf numFmtId="165" fontId="20" fillId="3" borderId="4" xfId="15" applyNumberFormat="1" applyFont="1" applyFill="1" applyBorder="1" applyAlignment="1">
      <alignment horizontal="center"/>
    </xf>
    <xf numFmtId="0" fontId="20" fillId="3" borderId="4" xfId="15" applyFont="1" applyFill="1" applyBorder="1" applyAlignment="1">
      <alignment horizontal="center"/>
    </xf>
    <xf numFmtId="0" fontId="20" fillId="3" borderId="4" xfId="21" applyFont="1" applyFill="1" applyBorder="1" applyAlignment="1">
      <alignment horizontal="center"/>
    </xf>
    <xf numFmtId="0" fontId="11" fillId="3" borderId="4" xfId="0" applyFont="1" applyFill="1" applyBorder="1" applyAlignment="1">
      <alignment horizontal="center"/>
    </xf>
    <xf numFmtId="167" fontId="11" fillId="3" borderId="4" xfId="0" applyNumberFormat="1" applyFont="1" applyFill="1" applyBorder="1" applyAlignment="1">
      <alignment horizontal="center"/>
    </xf>
    <xf numFmtId="43" fontId="11" fillId="3" borderId="4" xfId="15" applyFont="1" applyFill="1" applyBorder="1" applyAlignment="1">
      <alignment horizontal="center"/>
    </xf>
    <xf numFmtId="9" fontId="11" fillId="3" borderId="4" xfId="21" applyFont="1" applyFill="1" applyBorder="1" applyAlignment="1">
      <alignment horizontal="center"/>
    </xf>
    <xf numFmtId="43" fontId="20" fillId="3" borderId="4" xfId="15" applyFont="1" applyFill="1" applyBorder="1" applyAlignment="1">
      <alignment horizontal="center"/>
    </xf>
    <xf numFmtId="9" fontId="20" fillId="3" borderId="4" xfId="21" applyFont="1" applyFill="1" applyBorder="1" applyAlignment="1">
      <alignment horizontal="center"/>
    </xf>
    <xf numFmtId="167" fontId="11" fillId="3" borderId="4" xfId="0" applyNumberFormat="1" applyFont="1" applyFill="1" applyBorder="1" applyAlignment="1">
      <alignment/>
    </xf>
    <xf numFmtId="165" fontId="11" fillId="3" borderId="4" xfId="15" applyNumberFormat="1" applyFont="1" applyFill="1" applyBorder="1" applyAlignment="1">
      <alignment/>
    </xf>
    <xf numFmtId="175" fontId="11" fillId="0" borderId="4" xfId="21" applyNumberFormat="1" applyFont="1" applyFill="1" applyBorder="1" applyAlignment="1" applyProtection="1">
      <alignment horizontal="right" vertical="center"/>
      <protection/>
    </xf>
    <xf numFmtId="0" fontId="11" fillId="0" borderId="18" xfId="0" applyFont="1" applyFill="1" applyBorder="1" applyAlignment="1" applyProtection="1">
      <alignment vertical="center"/>
      <protection locked="0"/>
    </xf>
    <xf numFmtId="174" fontId="11" fillId="0" borderId="18" xfId="0" applyNumberFormat="1" applyFont="1" applyFill="1" applyBorder="1" applyAlignment="1" applyProtection="1">
      <alignment horizontal="center" vertical="center"/>
      <protection locked="0"/>
    </xf>
    <xf numFmtId="0" fontId="11" fillId="0" borderId="18" xfId="0" applyFont="1" applyFill="1" applyBorder="1" applyAlignment="1" applyProtection="1">
      <alignment horizontal="left" vertical="center"/>
      <protection locked="0"/>
    </xf>
    <xf numFmtId="0" fontId="11" fillId="0" borderId="18" xfId="0" applyFont="1" applyFill="1" applyBorder="1" applyAlignment="1" applyProtection="1">
      <alignment horizontal="center" vertical="center"/>
      <protection locked="0"/>
    </xf>
    <xf numFmtId="0" fontId="10" fillId="0" borderId="19" xfId="0" applyFont="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wrapText="1"/>
      <protection/>
    </xf>
    <xf numFmtId="0" fontId="10" fillId="0" borderId="20" xfId="0" applyFont="1" applyBorder="1" applyAlignment="1" applyProtection="1">
      <alignment horizontal="center" vertical="center"/>
      <protection/>
    </xf>
    <xf numFmtId="175" fontId="10" fillId="0" borderId="20" xfId="0" applyNumberFormat="1"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1" xfId="0" applyFont="1" applyFill="1" applyBorder="1" applyAlignment="1" applyProtection="1">
      <alignment horizontal="center" vertical="center" wrapText="1"/>
      <protection/>
    </xf>
    <xf numFmtId="0" fontId="36" fillId="0" borderId="0" xfId="0" applyFont="1" applyAlignment="1" applyProtection="1">
      <alignment vertical="center"/>
      <protection locked="0"/>
    </xf>
    <xf numFmtId="0" fontId="36" fillId="0" borderId="11" xfId="0" applyFont="1" applyBorder="1" applyAlignment="1">
      <alignment vertical="center" wrapText="1"/>
    </xf>
    <xf numFmtId="0" fontId="36" fillId="0" borderId="0" xfId="0" applyFont="1" applyBorder="1" applyAlignment="1">
      <alignment vertical="center" wrapText="1"/>
    </xf>
    <xf numFmtId="0" fontId="39" fillId="0" borderId="12" xfId="0" applyFont="1" applyBorder="1" applyAlignment="1">
      <alignment horizontal="center" vertical="center" wrapText="1"/>
    </xf>
    <xf numFmtId="0" fontId="19" fillId="0" borderId="22" xfId="0" applyFont="1" applyBorder="1" applyAlignment="1" applyProtection="1">
      <alignment horizontal="center" vertical="center"/>
      <protection/>
    </xf>
    <xf numFmtId="0" fontId="25" fillId="0" borderId="23" xfId="0" applyFont="1" applyBorder="1" applyAlignment="1" applyProtection="1">
      <alignment horizontal="center" vertical="center"/>
      <protection/>
    </xf>
    <xf numFmtId="0" fontId="10" fillId="0" borderId="23" xfId="0" applyFont="1" applyFill="1" applyBorder="1" applyAlignment="1" applyProtection="1">
      <alignment horizontal="right" vertical="center"/>
      <protection/>
    </xf>
    <xf numFmtId="0" fontId="19" fillId="0" borderId="14" xfId="0" applyFont="1" applyBorder="1" applyAlignment="1" applyProtection="1">
      <alignment horizontal="right" vertical="center"/>
      <protection/>
    </xf>
    <xf numFmtId="170" fontId="14" fillId="0" borderId="24" xfId="15" applyNumberFormat="1" applyFont="1" applyBorder="1" applyAlignment="1" applyProtection="1">
      <alignment vertical="center"/>
      <protection/>
    </xf>
    <xf numFmtId="0" fontId="26" fillId="0" borderId="25" xfId="0" applyFont="1" applyBorder="1" applyAlignment="1" applyProtection="1">
      <alignment horizontal="right" vertical="center"/>
      <protection/>
    </xf>
    <xf numFmtId="0" fontId="15" fillId="2" borderId="6" xfId="0" applyFont="1" applyFill="1" applyBorder="1" applyAlignment="1" applyProtection="1">
      <alignment horizontal="center" vertical="center"/>
      <protection/>
    </xf>
    <xf numFmtId="0" fontId="16" fillId="0" borderId="0" xfId="0" applyFont="1" applyBorder="1" applyAlignment="1" applyProtection="1">
      <alignment vertical="center" wrapText="1"/>
      <protection locked="0"/>
    </xf>
    <xf numFmtId="0" fontId="16" fillId="0" borderId="0" xfId="0" applyFont="1" applyAlignment="1" applyProtection="1">
      <alignment vertical="center" wrapText="1"/>
      <protection locked="0"/>
    </xf>
    <xf numFmtId="43" fontId="10" fillId="0" borderId="26" xfId="15" applyFont="1" applyFill="1" applyBorder="1" applyAlignment="1" applyProtection="1">
      <alignment horizontal="center" vertical="center"/>
      <protection/>
    </xf>
    <xf numFmtId="43" fontId="10" fillId="0" borderId="20" xfId="15" applyFont="1" applyFill="1" applyBorder="1" applyAlignment="1" applyProtection="1">
      <alignment horizontal="center" vertical="center"/>
      <protection/>
    </xf>
    <xf numFmtId="0" fontId="10" fillId="0" borderId="26" xfId="0" applyFont="1" applyFill="1" applyBorder="1" applyAlignment="1" applyProtection="1">
      <alignment horizontal="center" vertical="center" wrapText="1"/>
      <protection/>
    </xf>
    <xf numFmtId="0" fontId="10" fillId="0" borderId="27" xfId="0" applyFont="1" applyBorder="1" applyAlignment="1" applyProtection="1">
      <alignment vertical="center"/>
      <protection/>
    </xf>
    <xf numFmtId="0" fontId="10" fillId="0" borderId="23" xfId="0" applyFont="1" applyFill="1" applyBorder="1" applyAlignment="1" applyProtection="1">
      <alignment vertical="center"/>
      <protection/>
    </xf>
    <xf numFmtId="0" fontId="7" fillId="0" borderId="23" xfId="0" applyFont="1" applyFill="1" applyBorder="1" applyAlignment="1" applyProtection="1">
      <alignment vertical="center"/>
      <protection locked="0"/>
    </xf>
    <xf numFmtId="0" fontId="11" fillId="0" borderId="23" xfId="0" applyFont="1" applyFill="1" applyBorder="1" applyAlignment="1" applyProtection="1">
      <alignment vertical="center"/>
      <protection locked="0"/>
    </xf>
    <xf numFmtId="0" fontId="7" fillId="0" borderId="25" xfId="0" applyFont="1" applyFill="1" applyBorder="1" applyAlignment="1" applyProtection="1">
      <alignment vertical="center"/>
      <protection locked="0"/>
    </xf>
    <xf numFmtId="0" fontId="11" fillId="0" borderId="4" xfId="0" applyNumberFormat="1" applyFont="1" applyFill="1" applyBorder="1" applyAlignment="1" applyProtection="1">
      <alignment vertical="center"/>
      <protection locked="0"/>
    </xf>
    <xf numFmtId="0" fontId="11" fillId="0" borderId="4" xfId="0" applyNumberFormat="1" applyFont="1" applyFill="1" applyBorder="1" applyAlignment="1" applyProtection="1">
      <alignment horizontal="left" vertical="center"/>
      <protection locked="0"/>
    </xf>
    <xf numFmtId="0" fontId="11" fillId="0" borderId="4" xfId="0" applyNumberFormat="1" applyFont="1" applyFill="1" applyBorder="1" applyAlignment="1" applyProtection="1">
      <alignment horizontal="center" vertical="center"/>
      <protection locked="0"/>
    </xf>
    <xf numFmtId="172" fontId="11" fillId="0" borderId="4" xfId="15" applyNumberFormat="1" applyFont="1" applyFill="1" applyBorder="1" applyAlignment="1" applyProtection="1">
      <alignment vertical="center"/>
      <protection locked="0"/>
    </xf>
    <xf numFmtId="172" fontId="11" fillId="0" borderId="4" xfId="15" applyNumberFormat="1" applyFont="1" applyFill="1" applyBorder="1" applyAlignment="1" applyProtection="1">
      <alignment vertical="center"/>
      <protection/>
    </xf>
    <xf numFmtId="172" fontId="11" fillId="0" borderId="4" xfId="21" applyNumberFormat="1" applyFont="1" applyFill="1" applyBorder="1" applyAlignment="1" applyProtection="1">
      <alignment vertical="center"/>
      <protection/>
    </xf>
    <xf numFmtId="177" fontId="11" fillId="0" borderId="4" xfId="21" applyNumberFormat="1" applyFont="1" applyFill="1" applyBorder="1" applyAlignment="1" applyProtection="1">
      <alignment horizontal="right" vertical="center"/>
      <protection/>
    </xf>
    <xf numFmtId="176" fontId="11" fillId="0" borderId="4" xfId="21" applyNumberFormat="1" applyFont="1" applyFill="1" applyBorder="1" applyAlignment="1" applyProtection="1">
      <alignment horizontal="right" vertical="center"/>
      <protection/>
    </xf>
    <xf numFmtId="0" fontId="11" fillId="0" borderId="4" xfId="0" applyFont="1" applyFill="1" applyBorder="1" applyAlignment="1">
      <alignment/>
    </xf>
    <xf numFmtId="174" fontId="11" fillId="0" borderId="4" xfId="0" applyNumberFormat="1" applyFont="1" applyFill="1" applyBorder="1" applyAlignment="1">
      <alignment horizontal="center"/>
    </xf>
    <xf numFmtId="0" fontId="11" fillId="0" borderId="4" xfId="0" applyFont="1" applyFill="1" applyBorder="1" applyAlignment="1">
      <alignment horizontal="left"/>
    </xf>
    <xf numFmtId="0" fontId="11" fillId="0" borderId="4" xfId="0" applyFont="1" applyFill="1" applyBorder="1" applyAlignment="1">
      <alignment horizontal="center"/>
    </xf>
    <xf numFmtId="175" fontId="11" fillId="0" borderId="4" xfId="15" applyNumberFormat="1" applyFont="1" applyFill="1" applyBorder="1" applyAlignment="1">
      <alignment horizontal="right"/>
    </xf>
    <xf numFmtId="172" fontId="11" fillId="0" borderId="4" xfId="15" applyNumberFormat="1" applyFont="1" applyFill="1" applyBorder="1" applyAlignment="1">
      <alignment/>
    </xf>
    <xf numFmtId="172" fontId="11" fillId="0" borderId="4" xfId="0" applyNumberFormat="1" applyFont="1" applyFill="1" applyBorder="1" applyAlignment="1">
      <alignment vertical="center"/>
    </xf>
    <xf numFmtId="177" fontId="11" fillId="0" borderId="4" xfId="0" applyNumberFormat="1" applyFont="1" applyFill="1" applyBorder="1" applyAlignment="1">
      <alignment horizontal="right" vertical="center"/>
    </xf>
    <xf numFmtId="175" fontId="11" fillId="0" borderId="4" xfId="0" applyNumberFormat="1" applyFont="1" applyFill="1" applyBorder="1" applyAlignment="1">
      <alignment horizontal="right"/>
    </xf>
    <xf numFmtId="172" fontId="11" fillId="0" borderId="4" xfId="0" applyNumberFormat="1" applyFont="1" applyFill="1" applyBorder="1" applyAlignment="1">
      <alignment/>
    </xf>
    <xf numFmtId="177" fontId="11" fillId="0" borderId="4" xfId="15" applyNumberFormat="1" applyFont="1" applyFill="1" applyBorder="1" applyAlignment="1">
      <alignment horizontal="right"/>
    </xf>
    <xf numFmtId="0" fontId="11" fillId="0" borderId="4" xfId="0" applyNumberFormat="1" applyFont="1" applyFill="1" applyBorder="1" applyAlignment="1">
      <alignment horizontal="left" vertical="center"/>
    </xf>
    <xf numFmtId="0" fontId="11" fillId="0" borderId="4" xfId="0" applyNumberFormat="1" applyFont="1" applyFill="1" applyBorder="1" applyAlignment="1">
      <alignment horizontal="center" vertical="center"/>
    </xf>
    <xf numFmtId="0" fontId="15" fillId="2" borderId="28" xfId="0" applyFont="1" applyFill="1" applyBorder="1" applyAlignment="1" applyProtection="1">
      <alignment horizontal="center" vertical="center"/>
      <protection/>
    </xf>
    <xf numFmtId="0" fontId="11" fillId="0" borderId="4" xfId="0" applyNumberFormat="1" applyFont="1" applyFill="1" applyBorder="1" applyAlignment="1">
      <alignment/>
    </xf>
    <xf numFmtId="0" fontId="11" fillId="0" borderId="4" xfId="0" applyNumberFormat="1" applyFont="1" applyFill="1" applyBorder="1" applyAlignment="1">
      <alignment horizontal="left"/>
    </xf>
    <xf numFmtId="0" fontId="11" fillId="0" borderId="4" xfId="0" applyNumberFormat="1" applyFont="1" applyFill="1" applyBorder="1" applyAlignment="1">
      <alignment horizontal="center"/>
    </xf>
    <xf numFmtId="175" fontId="11" fillId="0" borderId="4" xfId="15" applyNumberFormat="1" applyFont="1" applyFill="1" applyBorder="1" applyAlignment="1">
      <alignment horizontal="right" vertical="center" wrapText="1"/>
    </xf>
    <xf numFmtId="172" fontId="11" fillId="0" borderId="4" xfId="15" applyNumberFormat="1" applyFont="1" applyFill="1" applyBorder="1" applyAlignment="1">
      <alignment vertical="center" wrapText="1"/>
    </xf>
    <xf numFmtId="0" fontId="11" fillId="0" borderId="17" xfId="0" applyNumberFormat="1" applyFont="1" applyFill="1" applyBorder="1" applyAlignment="1" applyProtection="1">
      <alignment vertical="center"/>
      <protection locked="0"/>
    </xf>
    <xf numFmtId="0" fontId="11" fillId="0" borderId="17" xfId="0" applyNumberFormat="1" applyFont="1" applyFill="1" applyBorder="1" applyAlignment="1" applyProtection="1">
      <alignment horizontal="left" vertical="center"/>
      <protection locked="0"/>
    </xf>
    <xf numFmtId="0" fontId="11" fillId="0" borderId="17" xfId="0" applyNumberFormat="1" applyFont="1" applyFill="1" applyBorder="1" applyAlignment="1" applyProtection="1">
      <alignment horizontal="center" vertical="center"/>
      <protection locked="0"/>
    </xf>
    <xf numFmtId="172" fontId="11" fillId="0" borderId="17" xfId="15" applyNumberFormat="1" applyFont="1" applyFill="1" applyBorder="1" applyAlignment="1" applyProtection="1">
      <alignment vertical="center"/>
      <protection locked="0"/>
    </xf>
    <xf numFmtId="175" fontId="11" fillId="0" borderId="17" xfId="15" applyNumberFormat="1" applyFont="1" applyFill="1" applyBorder="1" applyAlignment="1" applyProtection="1">
      <alignment horizontal="right" vertical="center"/>
      <protection/>
    </xf>
    <xf numFmtId="172" fontId="11" fillId="0" borderId="17" xfId="15" applyNumberFormat="1" applyFont="1" applyFill="1" applyBorder="1" applyAlignment="1" applyProtection="1">
      <alignment vertical="center"/>
      <protection/>
    </xf>
    <xf numFmtId="172" fontId="11" fillId="0" borderId="17" xfId="21" applyNumberFormat="1" applyFont="1" applyFill="1" applyBorder="1" applyAlignment="1" applyProtection="1">
      <alignment vertical="center"/>
      <protection/>
    </xf>
    <xf numFmtId="177" fontId="11" fillId="0" borderId="17" xfId="21" applyNumberFormat="1" applyFont="1" applyFill="1" applyBorder="1" applyAlignment="1" applyProtection="1">
      <alignment horizontal="right" vertical="center"/>
      <protection/>
    </xf>
    <xf numFmtId="176" fontId="11" fillId="0" borderId="17" xfId="21" applyNumberFormat="1" applyFont="1" applyFill="1" applyBorder="1" applyAlignment="1" applyProtection="1">
      <alignment horizontal="right" vertical="center"/>
      <protection/>
    </xf>
    <xf numFmtId="177" fontId="11" fillId="0" borderId="29" xfId="21" applyNumberFormat="1" applyFont="1" applyFill="1" applyBorder="1" applyAlignment="1" applyProtection="1">
      <alignment horizontal="right" vertical="center"/>
      <protection/>
    </xf>
    <xf numFmtId="177" fontId="11" fillId="0" borderId="30" xfId="21" applyNumberFormat="1" applyFont="1" applyFill="1" applyBorder="1" applyAlignment="1" applyProtection="1">
      <alignment horizontal="right" vertical="center"/>
      <protection/>
    </xf>
    <xf numFmtId="177" fontId="11" fillId="0" borderId="30" xfId="15" applyNumberFormat="1" applyFont="1" applyFill="1" applyBorder="1" applyAlignment="1">
      <alignment horizontal="right"/>
    </xf>
    <xf numFmtId="177" fontId="11" fillId="0" borderId="30" xfId="0" applyNumberFormat="1" applyFont="1" applyFill="1" applyBorder="1" applyAlignment="1">
      <alignment horizontal="right" vertical="center"/>
    </xf>
    <xf numFmtId="0" fontId="11" fillId="0" borderId="18" xfId="0" applyFont="1" applyFill="1" applyBorder="1" applyAlignment="1">
      <alignment horizontal="left"/>
    </xf>
    <xf numFmtId="175" fontId="11" fillId="0" borderId="18" xfId="15" applyNumberFormat="1" applyFont="1" applyFill="1" applyBorder="1" applyAlignment="1">
      <alignment horizontal="right"/>
    </xf>
    <xf numFmtId="172" fontId="11" fillId="0" borderId="18" xfId="15" applyNumberFormat="1" applyFont="1" applyFill="1" applyBorder="1" applyAlignment="1">
      <alignment/>
    </xf>
    <xf numFmtId="177" fontId="11" fillId="0" borderId="18" xfId="15" applyNumberFormat="1" applyFont="1" applyFill="1" applyBorder="1" applyAlignment="1">
      <alignment horizontal="right"/>
    </xf>
    <xf numFmtId="176" fontId="11" fillId="0" borderId="18" xfId="21" applyNumberFormat="1" applyFont="1" applyFill="1" applyBorder="1" applyAlignment="1" applyProtection="1">
      <alignment horizontal="right" vertical="center"/>
      <protection/>
    </xf>
    <xf numFmtId="177" fontId="11" fillId="0" borderId="31" xfId="15" applyNumberFormat="1" applyFont="1" applyFill="1" applyBorder="1" applyAlignment="1">
      <alignment horizontal="right"/>
    </xf>
    <xf numFmtId="175" fontId="11" fillId="0" borderId="18" xfId="15" applyNumberFormat="1" applyFont="1" applyFill="1" applyBorder="1" applyAlignment="1">
      <alignment horizontal="right" vertical="center" wrapText="1"/>
    </xf>
    <xf numFmtId="172" fontId="11" fillId="0" borderId="18" xfId="15" applyNumberFormat="1" applyFont="1" applyFill="1" applyBorder="1" applyAlignment="1">
      <alignment vertical="center" wrapText="1"/>
    </xf>
    <xf numFmtId="175" fontId="11" fillId="0" borderId="18" xfId="0" applyNumberFormat="1" applyFont="1" applyFill="1" applyBorder="1" applyAlignment="1">
      <alignment horizontal="right" vertical="center"/>
    </xf>
    <xf numFmtId="172" fontId="11" fillId="0" borderId="18" xfId="0" applyNumberFormat="1" applyFont="1" applyFill="1" applyBorder="1" applyAlignment="1">
      <alignment vertical="center"/>
    </xf>
    <xf numFmtId="0" fontId="17" fillId="0" borderId="0" xfId="0" applyFont="1" applyAlignment="1" applyProtection="1">
      <alignment horizontal="left" vertical="center" wrapText="1"/>
      <protection locked="0"/>
    </xf>
    <xf numFmtId="0" fontId="17" fillId="0" borderId="0" xfId="0" applyFont="1" applyAlignment="1">
      <alignment horizontal="left" vertical="center" wrapText="1"/>
    </xf>
    <xf numFmtId="0" fontId="10" fillId="0" borderId="26" xfId="0" applyFont="1" applyFill="1" applyBorder="1" applyAlignment="1" applyProtection="1">
      <alignment horizontal="center" vertical="center"/>
      <protection/>
    </xf>
    <xf numFmtId="0" fontId="10" fillId="0" borderId="32"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wrapText="1"/>
      <protection/>
    </xf>
    <xf numFmtId="0" fontId="10" fillId="0" borderId="20" xfId="0" applyFont="1" applyFill="1" applyBorder="1" applyAlignment="1" applyProtection="1">
      <alignment horizontal="center" vertical="center"/>
      <protection/>
    </xf>
    <xf numFmtId="0" fontId="27" fillId="4" borderId="16" xfId="0" applyFont="1" applyFill="1" applyBorder="1" applyAlignment="1" applyProtection="1">
      <alignment horizontal="center" vertical="center" wrapText="1"/>
      <protection locked="0"/>
    </xf>
    <xf numFmtId="0" fontId="27" fillId="4" borderId="33" xfId="0" applyFont="1" applyFill="1" applyBorder="1" applyAlignment="1">
      <alignment horizontal="center" vertical="center" wrapText="1"/>
    </xf>
    <xf numFmtId="0" fontId="27" fillId="4" borderId="34" xfId="0" applyFont="1" applyFill="1" applyBorder="1" applyAlignment="1">
      <alignment horizontal="center" vertical="center" wrapText="1"/>
    </xf>
    <xf numFmtId="0" fontId="28" fillId="4" borderId="35" xfId="0" applyFont="1" applyFill="1" applyBorder="1" applyAlignment="1" applyProtection="1">
      <alignment horizontal="center" vertical="center" wrapText="1"/>
      <protection locked="0"/>
    </xf>
    <xf numFmtId="0" fontId="29"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32" fillId="5" borderId="12" xfId="0" applyFont="1" applyFill="1" applyBorder="1" applyAlignment="1">
      <alignment horizontal="center" vertical="center" wrapText="1"/>
    </xf>
    <xf numFmtId="0" fontId="32" fillId="5" borderId="38" xfId="0" applyFont="1" applyFill="1" applyBorder="1" applyAlignment="1">
      <alignment horizontal="center" vertical="center" wrapText="1"/>
    </xf>
    <xf numFmtId="0" fontId="30" fillId="6" borderId="1" xfId="0" applyFont="1" applyFill="1" applyBorder="1" applyAlignment="1" applyProtection="1">
      <alignment horizontal="center" vertical="center"/>
      <protection/>
    </xf>
    <xf numFmtId="0" fontId="30" fillId="6" borderId="2" xfId="0" applyFont="1" applyFill="1" applyBorder="1" applyAlignment="1">
      <alignment horizontal="center" vertical="center"/>
    </xf>
    <xf numFmtId="0" fontId="31" fillId="6" borderId="2" xfId="0" applyFont="1" applyFill="1" applyBorder="1" applyAlignment="1">
      <alignment horizontal="center" vertical="center"/>
    </xf>
    <xf numFmtId="0" fontId="31" fillId="6" borderId="3" xfId="0" applyFont="1" applyFill="1" applyBorder="1" applyAlignment="1">
      <alignment horizontal="center" vertical="center"/>
    </xf>
    <xf numFmtId="0" fontId="4" fillId="0" borderId="26" xfId="0" applyFont="1" applyFill="1" applyBorder="1" applyAlignment="1" applyProtection="1">
      <alignment horizontal="center" vertical="center" wrapText="1"/>
      <protection/>
    </xf>
    <xf numFmtId="0" fontId="4" fillId="0" borderId="20" xfId="0" applyFont="1" applyFill="1" applyBorder="1" applyAlignment="1" applyProtection="1">
      <alignment horizontal="center" vertical="center" wrapText="1"/>
      <protection/>
    </xf>
    <xf numFmtId="0" fontId="10" fillId="0" borderId="33" xfId="0" applyFont="1" applyFill="1" applyBorder="1" applyAlignment="1" applyProtection="1">
      <alignment horizontal="center" vertical="center"/>
      <protection/>
    </xf>
    <xf numFmtId="0" fontId="4" fillId="0" borderId="33"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xf numFmtId="0" fontId="35" fillId="4" borderId="16" xfId="0" applyFont="1" applyFill="1" applyBorder="1" applyAlignment="1" applyProtection="1">
      <alignment horizontal="center" vertical="center" wrapText="1"/>
      <protection locked="0"/>
    </xf>
    <xf numFmtId="0" fontId="35" fillId="4" borderId="33" xfId="0" applyFont="1" applyFill="1" applyBorder="1" applyAlignment="1">
      <alignment horizontal="center" vertical="center" wrapText="1"/>
    </xf>
    <xf numFmtId="0" fontId="35" fillId="4" borderId="34" xfId="0" applyFont="1" applyFill="1" applyBorder="1" applyAlignment="1">
      <alignment horizontal="center" vertical="center" wrapText="1"/>
    </xf>
    <xf numFmtId="0" fontId="37" fillId="4" borderId="35" xfId="0" applyFont="1" applyFill="1" applyBorder="1" applyAlignment="1" applyProtection="1">
      <alignment horizontal="center" vertical="center" wrapText="1"/>
      <protection locked="0"/>
    </xf>
    <xf numFmtId="0" fontId="38" fillId="0" borderId="36" xfId="0" applyFont="1" applyBorder="1" applyAlignment="1">
      <alignment horizontal="center" vertical="center" wrapText="1"/>
    </xf>
    <xf numFmtId="0" fontId="38" fillId="0" borderId="37" xfId="0" applyFont="1" applyBorder="1" applyAlignment="1">
      <alignment horizontal="center" vertical="center" wrapText="1"/>
    </xf>
    <xf numFmtId="43" fontId="10" fillId="0" borderId="33" xfId="15" applyFont="1" applyFill="1" applyBorder="1" applyAlignment="1" applyProtection="1">
      <alignment horizontal="center" vertical="center"/>
      <protection/>
    </xf>
    <xf numFmtId="43" fontId="10" fillId="0" borderId="2" xfId="15" applyFont="1" applyFill="1" applyBorder="1" applyAlignment="1" applyProtection="1">
      <alignment horizontal="center" vertical="center"/>
      <protection/>
    </xf>
    <xf numFmtId="0" fontId="10" fillId="0" borderId="33" xfId="0" applyFont="1" applyFill="1" applyBorder="1" applyAlignment="1" applyProtection="1">
      <alignment horizontal="center" vertical="center" wrapText="1"/>
      <protection/>
    </xf>
    <xf numFmtId="0" fontId="10" fillId="0" borderId="2" xfId="0" applyFont="1" applyFill="1" applyBorder="1" applyAlignment="1" applyProtection="1">
      <alignment horizontal="center" vertical="center" wrapText="1"/>
      <protection/>
    </xf>
    <xf numFmtId="0" fontId="10" fillId="0" borderId="2" xfId="0" applyFont="1" applyFill="1" applyBorder="1" applyAlignment="1" applyProtection="1">
      <alignment horizontal="center" vertical="center"/>
      <protection/>
    </xf>
    <xf numFmtId="0" fontId="37" fillId="5" borderId="39" xfId="0" applyFont="1" applyFill="1" applyBorder="1" applyAlignment="1">
      <alignment horizontal="center" vertical="center" wrapText="1"/>
    </xf>
    <xf numFmtId="0" fontId="37" fillId="5" borderId="40" xfId="0" applyFont="1" applyFill="1" applyBorder="1" applyAlignment="1">
      <alignment horizontal="center" vertical="center" wrapText="1"/>
    </xf>
    <xf numFmtId="0" fontId="36" fillId="0" borderId="40" xfId="0" applyFont="1" applyBorder="1" applyAlignment="1">
      <alignment vertical="center" wrapText="1"/>
    </xf>
    <xf numFmtId="0" fontId="36" fillId="0" borderId="41" xfId="0" applyFont="1" applyBorder="1" applyAlignment="1">
      <alignment vertical="center" wrapText="1"/>
    </xf>
    <xf numFmtId="0" fontId="10" fillId="0" borderId="34" xfId="0" applyFont="1" applyFill="1" applyBorder="1" applyAlignment="1" applyProtection="1">
      <alignment horizontal="center" vertical="center"/>
      <protection/>
    </xf>
    <xf numFmtId="165" fontId="11" fillId="3" borderId="4" xfId="15" applyNumberFormat="1" applyFont="1" applyFill="1" applyBorder="1" applyAlignment="1">
      <alignment horizontal="center" vertical="center" wrapText="1"/>
    </xf>
    <xf numFmtId="165" fontId="11" fillId="3" borderId="4" xfId="15" applyNumberFormat="1" applyFont="1" applyFill="1" applyBorder="1" applyAlignment="1">
      <alignment horizontal="center"/>
    </xf>
    <xf numFmtId="0" fontId="11" fillId="3" borderId="4" xfId="0" applyFont="1" applyFill="1" applyBorder="1" applyAlignment="1">
      <alignment horizontal="center" vertical="center" wrapText="1"/>
    </xf>
    <xf numFmtId="0" fontId="11" fillId="0" borderId="4" xfId="0" applyFont="1" applyBorder="1" applyAlignment="1">
      <alignment horizontal="center" vertical="center"/>
    </xf>
    <xf numFmtId="0" fontId="34" fillId="7" borderId="4" xfId="0" applyFont="1" applyFill="1" applyBorder="1" applyAlignment="1">
      <alignment horizontal="center"/>
    </xf>
    <xf numFmtId="0" fontId="11" fillId="3" borderId="4" xfId="0" applyFont="1" applyFill="1" applyBorder="1" applyAlignment="1">
      <alignment horizontal="center" vertical="center"/>
    </xf>
    <xf numFmtId="0" fontId="11" fillId="0" borderId="4" xfId="0" applyFont="1" applyBorder="1" applyAlignment="1">
      <alignment horizontal="center" vertical="center" wrapText="1"/>
    </xf>
    <xf numFmtId="167" fontId="11" fillId="3" borderId="4" xfId="0" applyNumberFormat="1" applyFont="1" applyFill="1" applyBorder="1" applyAlignment="1">
      <alignment horizontal="center" vertical="center" wrapText="1"/>
    </xf>
    <xf numFmtId="167" fontId="11" fillId="0" borderId="4" xfId="0" applyNumberFormat="1" applyFont="1" applyBorder="1" applyAlignment="1">
      <alignment horizontal="center" vertical="center"/>
    </xf>
    <xf numFmtId="43" fontId="11" fillId="3" borderId="4" xfId="15" applyFont="1" applyFill="1" applyBorder="1" applyAlignment="1">
      <alignment horizontal="center" vertical="center" wrapText="1"/>
    </xf>
    <xf numFmtId="0" fontId="40" fillId="0" borderId="5" xfId="0" applyFont="1" applyFill="1" applyBorder="1" applyAlignment="1" applyProtection="1">
      <alignment horizontal="right" vertical="center"/>
      <protection/>
    </xf>
    <xf numFmtId="0" fontId="41" fillId="0" borderId="23" xfId="0" applyFont="1" applyFill="1" applyBorder="1" applyAlignment="1" applyProtection="1">
      <alignment vertical="center"/>
      <protection locked="0"/>
    </xf>
    <xf numFmtId="0" fontId="42" fillId="0" borderId="4" xfId="0" applyNumberFormat="1" applyFont="1" applyFill="1" applyBorder="1" applyAlignment="1">
      <alignment horizontal="left" vertical="center"/>
    </xf>
    <xf numFmtId="174" fontId="42" fillId="0" borderId="4" xfId="0" applyNumberFormat="1" applyFont="1" applyFill="1" applyBorder="1" applyAlignment="1">
      <alignment horizontal="center" vertical="center"/>
    </xf>
    <xf numFmtId="0" fontId="42" fillId="0" borderId="4" xfId="0" applyNumberFormat="1" applyFont="1" applyFill="1" applyBorder="1" applyAlignment="1">
      <alignment horizontal="center" vertical="center"/>
    </xf>
    <xf numFmtId="175" fontId="42" fillId="0" borderId="4" xfId="0" applyNumberFormat="1" applyFont="1" applyFill="1" applyBorder="1" applyAlignment="1">
      <alignment horizontal="right" vertical="center"/>
    </xf>
    <xf numFmtId="172" fontId="42" fillId="0" borderId="4" xfId="0" applyNumberFormat="1" applyFont="1" applyFill="1" applyBorder="1" applyAlignment="1">
      <alignment vertical="center"/>
    </xf>
    <xf numFmtId="177" fontId="42" fillId="0" borderId="4" xfId="0" applyNumberFormat="1" applyFont="1" applyFill="1" applyBorder="1" applyAlignment="1">
      <alignment horizontal="right" vertical="center"/>
    </xf>
    <xf numFmtId="176" fontId="42" fillId="0" borderId="4" xfId="21" applyNumberFormat="1" applyFont="1" applyFill="1" applyBorder="1" applyAlignment="1" applyProtection="1">
      <alignment horizontal="right" vertical="center"/>
      <protection/>
    </xf>
    <xf numFmtId="177" fontId="42" fillId="0" borderId="30" xfId="21" applyNumberFormat="1" applyFont="1" applyFill="1" applyBorder="1" applyAlignment="1" applyProtection="1">
      <alignment horizontal="right" vertical="center"/>
      <protection/>
    </xf>
    <xf numFmtId="0" fontId="43" fillId="0" borderId="0" xfId="0" applyFont="1" applyFill="1" applyBorder="1" applyAlignment="1" applyProtection="1">
      <alignment vertical="center"/>
      <protection locked="0"/>
    </xf>
    <xf numFmtId="0" fontId="41" fillId="0" borderId="0" xfId="0" applyFont="1" applyFill="1" applyBorder="1" applyAlignment="1" applyProtection="1">
      <alignment vertical="center"/>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18507075"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409575</xdr:colOff>
      <xdr:row>0</xdr:row>
      <xdr:rowOff>0</xdr:rowOff>
    </xdr:to>
    <xdr:sp fLocksText="0">
      <xdr:nvSpPr>
        <xdr:cNvPr id="2" name="TextBox 2"/>
        <xdr:cNvSpPr txBox="1">
          <a:spLocks noChangeArrowheads="1"/>
        </xdr:cNvSpPr>
      </xdr:nvSpPr>
      <xdr:spPr>
        <a:xfrm>
          <a:off x="15744825" y="0"/>
          <a:ext cx="27622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24</xdr:col>
      <xdr:colOff>0</xdr:colOff>
      <xdr:row>0</xdr:row>
      <xdr:rowOff>0</xdr:rowOff>
    </xdr:to>
    <xdr:sp>
      <xdr:nvSpPr>
        <xdr:cNvPr id="1" name="TextBox 1"/>
        <xdr:cNvSpPr txBox="1">
          <a:spLocks noChangeArrowheads="1"/>
        </xdr:cNvSpPr>
      </xdr:nvSpPr>
      <xdr:spPr>
        <a:xfrm>
          <a:off x="0" y="0"/>
          <a:ext cx="8153400" cy="0"/>
        </a:xfrm>
        <a:prstGeom prst="rect">
          <a:avLst/>
        </a:prstGeom>
        <a:solidFill>
          <a:srgbClr val="003366"/>
        </a:solidFill>
        <a:ln w="38100" cmpd="dbl">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20</xdr:col>
      <xdr:colOff>133350</xdr:colOff>
      <xdr:row>0</xdr:row>
      <xdr:rowOff>0</xdr:rowOff>
    </xdr:from>
    <xdr:to>
      <xdr:col>23</xdr:col>
      <xdr:colOff>400050</xdr:colOff>
      <xdr:row>0</xdr:row>
      <xdr:rowOff>0</xdr:rowOff>
    </xdr:to>
    <xdr:sp fLocksText="0">
      <xdr:nvSpPr>
        <xdr:cNvPr id="2" name="TextBox 2"/>
        <xdr:cNvSpPr txBox="1">
          <a:spLocks noChangeArrowheads="1"/>
        </xdr:cNvSpPr>
      </xdr:nvSpPr>
      <xdr:spPr>
        <a:xfrm>
          <a:off x="6305550" y="0"/>
          <a:ext cx="1847850" cy="0"/>
        </a:xfrm>
        <a:prstGeom prst="rect">
          <a:avLst/>
        </a:prstGeom>
        <a:solidFill>
          <a:srgbClr val="003366"/>
        </a:solidFill>
        <a:ln w="9525" cmpd="sng">
          <a:noFill/>
        </a:ln>
      </xdr:spPr>
      <xdr:txBody>
        <a:bodyPr vertOverflow="clip" wrap="square"/>
        <a:p>
          <a:pPr algn="r">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74"/>
  <sheetViews>
    <sheetView tabSelected="1" workbookViewId="0" topLeftCell="A22">
      <selection activeCell="I24" sqref="I24"/>
    </sheetView>
  </sheetViews>
  <sheetFormatPr defaultColWidth="9.140625" defaultRowHeight="12.75"/>
  <cols>
    <col min="1" max="1" width="3.57421875" style="23" bestFit="1" customWidth="1"/>
    <col min="2" max="2" width="1.7109375" style="9" customWidth="1"/>
    <col min="3" max="3" width="41.57421875" style="5" bestFit="1" customWidth="1"/>
    <col min="4" max="4" width="12.421875" style="5" bestFit="1" customWidth="1"/>
    <col min="5" max="5" width="13.8515625" style="5" bestFit="1" customWidth="1"/>
    <col min="6" max="6" width="19.57421875" style="10" bestFit="1" customWidth="1"/>
    <col min="7" max="7" width="5.57421875" style="11" bestFit="1" customWidth="1"/>
    <col min="8" max="8" width="7.28125" style="11" bestFit="1" customWidth="1"/>
    <col min="9" max="9" width="7.28125" style="11" customWidth="1"/>
    <col min="10" max="10" width="13.28125" style="5" bestFit="1" customWidth="1"/>
    <col min="11" max="11" width="8.421875" style="5" bestFit="1" customWidth="1"/>
    <col min="12" max="12" width="13.28125" style="5" bestFit="1" customWidth="1"/>
    <col min="13" max="13" width="8.421875" style="5" bestFit="1" customWidth="1"/>
    <col min="14" max="14" width="13.28125" style="5" bestFit="1" customWidth="1"/>
    <col min="15" max="15" width="8.421875" style="5" bestFit="1" customWidth="1"/>
    <col min="16" max="16" width="15.57421875" style="20" bestFit="1" customWidth="1"/>
    <col min="17" max="17" width="9.57421875" style="5" bestFit="1" customWidth="1"/>
    <col min="18" max="18" width="8.140625" style="5" bestFit="1" customWidth="1"/>
    <col min="19" max="19" width="7.28125" style="5" bestFit="1" customWidth="1"/>
    <col min="20" max="20" width="15.57421875" style="19" bestFit="1" customWidth="1"/>
    <col min="21" max="21" width="9.00390625" style="5" bestFit="1" customWidth="1"/>
    <col min="22" max="22" width="16.7109375" style="19" bestFit="1" customWidth="1"/>
    <col min="23" max="23" width="11.57421875" style="5" bestFit="1" customWidth="1"/>
    <col min="24" max="24" width="6.140625" style="5" bestFit="1" customWidth="1"/>
    <col min="25" max="25" width="38.57421875" style="5" customWidth="1"/>
    <col min="26" max="26" width="38.57421875" style="1" customWidth="1"/>
    <col min="27" max="29" width="38.57421875" style="5" customWidth="1"/>
    <col min="30" max="30" width="2.7109375" style="5" bestFit="1" customWidth="1"/>
    <col min="31" max="16384" width="38.57421875" style="5" customWidth="1"/>
  </cols>
  <sheetData>
    <row r="1" spans="1:24" ht="38.25">
      <c r="A1" s="188" t="s">
        <v>88</v>
      </c>
      <c r="B1" s="189"/>
      <c r="C1" s="189"/>
      <c r="D1" s="189"/>
      <c r="E1" s="189"/>
      <c r="F1" s="189"/>
      <c r="G1" s="189"/>
      <c r="H1" s="189"/>
      <c r="I1" s="189"/>
      <c r="J1" s="189"/>
      <c r="K1" s="189"/>
      <c r="L1" s="189"/>
      <c r="M1" s="189"/>
      <c r="N1" s="189"/>
      <c r="O1" s="189"/>
      <c r="P1" s="189"/>
      <c r="Q1" s="189"/>
      <c r="R1" s="189"/>
      <c r="S1" s="189"/>
      <c r="T1" s="189"/>
      <c r="U1" s="189"/>
      <c r="V1" s="189"/>
      <c r="W1" s="189"/>
      <c r="X1" s="190"/>
    </row>
    <row r="2" spans="1:24" ht="50.25">
      <c r="A2" s="191" t="s">
        <v>72</v>
      </c>
      <c r="B2" s="192"/>
      <c r="C2" s="192"/>
      <c r="D2" s="192"/>
      <c r="E2" s="192"/>
      <c r="F2" s="192"/>
      <c r="G2" s="192"/>
      <c r="H2" s="192"/>
      <c r="I2" s="192"/>
      <c r="J2" s="192"/>
      <c r="K2" s="192"/>
      <c r="L2" s="192"/>
      <c r="M2" s="192"/>
      <c r="N2" s="192"/>
      <c r="O2" s="192"/>
      <c r="P2" s="192"/>
      <c r="Q2" s="192"/>
      <c r="R2" s="192"/>
      <c r="S2" s="192"/>
      <c r="T2" s="192"/>
      <c r="U2" s="192"/>
      <c r="V2" s="192"/>
      <c r="W2" s="192"/>
      <c r="X2" s="193"/>
    </row>
    <row r="3" spans="1:24" ht="37.5">
      <c r="A3" s="62"/>
      <c r="B3" s="63"/>
      <c r="C3" s="64" t="s">
        <v>73</v>
      </c>
      <c r="D3" s="63"/>
      <c r="E3" s="63"/>
      <c r="F3" s="63"/>
      <c r="G3" s="69"/>
      <c r="H3" s="69"/>
      <c r="I3" s="69"/>
      <c r="J3" s="63"/>
      <c r="K3" s="63"/>
      <c r="L3" s="63"/>
      <c r="M3" s="63"/>
      <c r="N3" s="63"/>
      <c r="O3" s="194" t="s">
        <v>124</v>
      </c>
      <c r="P3" s="194"/>
      <c r="Q3" s="194"/>
      <c r="R3" s="194"/>
      <c r="S3" s="194"/>
      <c r="T3" s="194"/>
      <c r="U3" s="194"/>
      <c r="V3" s="194"/>
      <c r="W3" s="194"/>
      <c r="X3" s="195"/>
    </row>
    <row r="4" spans="1:24" s="2" customFormat="1" ht="27.75" thickBot="1">
      <c r="A4" s="196" t="s">
        <v>65</v>
      </c>
      <c r="B4" s="197"/>
      <c r="C4" s="197"/>
      <c r="D4" s="197"/>
      <c r="E4" s="197"/>
      <c r="F4" s="197"/>
      <c r="G4" s="197"/>
      <c r="H4" s="197"/>
      <c r="I4" s="197"/>
      <c r="J4" s="197"/>
      <c r="K4" s="197"/>
      <c r="L4" s="197"/>
      <c r="M4" s="197"/>
      <c r="N4" s="197"/>
      <c r="O4" s="197"/>
      <c r="P4" s="197"/>
      <c r="Q4" s="198"/>
      <c r="R4" s="198"/>
      <c r="S4" s="198"/>
      <c r="T4" s="198"/>
      <c r="U4" s="198"/>
      <c r="V4" s="198"/>
      <c r="W4" s="198"/>
      <c r="X4" s="199"/>
    </row>
    <row r="5" spans="1:26" s="3" customFormat="1" ht="18">
      <c r="A5" s="60"/>
      <c r="B5" s="61"/>
      <c r="C5" s="124" t="s">
        <v>0</v>
      </c>
      <c r="D5" s="126" t="s">
        <v>31</v>
      </c>
      <c r="E5" s="126" t="s">
        <v>2</v>
      </c>
      <c r="F5" s="126" t="s">
        <v>62</v>
      </c>
      <c r="G5" s="200" t="s">
        <v>32</v>
      </c>
      <c r="H5" s="200" t="s">
        <v>33</v>
      </c>
      <c r="I5" s="200" t="s">
        <v>34</v>
      </c>
      <c r="J5" s="184" t="s">
        <v>4</v>
      </c>
      <c r="K5" s="184"/>
      <c r="L5" s="184" t="s">
        <v>7</v>
      </c>
      <c r="M5" s="184"/>
      <c r="N5" s="184" t="s">
        <v>8</v>
      </c>
      <c r="O5" s="184"/>
      <c r="P5" s="184" t="s">
        <v>35</v>
      </c>
      <c r="Q5" s="184"/>
      <c r="R5" s="184"/>
      <c r="S5" s="184"/>
      <c r="T5" s="184" t="s">
        <v>36</v>
      </c>
      <c r="U5" s="184"/>
      <c r="V5" s="184" t="s">
        <v>37</v>
      </c>
      <c r="W5" s="184"/>
      <c r="X5" s="185"/>
      <c r="Z5" s="4"/>
    </row>
    <row r="6" spans="1:26" s="3" customFormat="1" ht="27.75" thickBot="1">
      <c r="A6" s="26"/>
      <c r="B6" s="104"/>
      <c r="C6" s="125"/>
      <c r="D6" s="186"/>
      <c r="E6" s="187"/>
      <c r="F6" s="187"/>
      <c r="G6" s="201"/>
      <c r="H6" s="201"/>
      <c r="I6" s="201"/>
      <c r="J6" s="107" t="s">
        <v>29</v>
      </c>
      <c r="K6" s="107" t="s">
        <v>16</v>
      </c>
      <c r="L6" s="107" t="s">
        <v>29</v>
      </c>
      <c r="M6" s="107" t="s">
        <v>16</v>
      </c>
      <c r="N6" s="107" t="s">
        <v>29</v>
      </c>
      <c r="O6" s="107" t="s">
        <v>16</v>
      </c>
      <c r="P6" s="105" t="s">
        <v>29</v>
      </c>
      <c r="Q6" s="105" t="s">
        <v>16</v>
      </c>
      <c r="R6" s="106" t="s">
        <v>38</v>
      </c>
      <c r="S6" s="106" t="s">
        <v>39</v>
      </c>
      <c r="T6" s="108" t="s">
        <v>29</v>
      </c>
      <c r="U6" s="109" t="s">
        <v>11</v>
      </c>
      <c r="V6" s="108" t="s">
        <v>29</v>
      </c>
      <c r="W6" s="107" t="s">
        <v>16</v>
      </c>
      <c r="X6" s="110" t="s">
        <v>39</v>
      </c>
      <c r="Z6" s="4"/>
    </row>
    <row r="7" spans="1:26" s="3" customFormat="1" ht="18">
      <c r="A7" s="46">
        <v>1</v>
      </c>
      <c r="B7" s="127"/>
      <c r="C7" s="159" t="s">
        <v>89</v>
      </c>
      <c r="D7" s="78">
        <v>38856</v>
      </c>
      <c r="E7" s="160" t="s">
        <v>24</v>
      </c>
      <c r="F7" s="160" t="s">
        <v>55</v>
      </c>
      <c r="G7" s="161">
        <v>195</v>
      </c>
      <c r="H7" s="161">
        <v>248</v>
      </c>
      <c r="I7" s="161">
        <v>3</v>
      </c>
      <c r="J7" s="79">
        <v>130428.5</v>
      </c>
      <c r="K7" s="162">
        <v>19091</v>
      </c>
      <c r="L7" s="79">
        <v>222929</v>
      </c>
      <c r="M7" s="162">
        <v>28844</v>
      </c>
      <c r="N7" s="79">
        <v>218030.5</v>
      </c>
      <c r="O7" s="162">
        <v>27750</v>
      </c>
      <c r="P7" s="163">
        <f>+J7+L7+N7</f>
        <v>571388</v>
      </c>
      <c r="Q7" s="164">
        <f>+K7+M7+O7</f>
        <v>75685</v>
      </c>
      <c r="R7" s="165">
        <f>IF(P7&lt;&gt;0,Q7/H7,"")</f>
        <v>305.18145161290323</v>
      </c>
      <c r="S7" s="166">
        <f>IF(P7&lt;&gt;0,P7/Q7,"")</f>
        <v>7.549554072801744</v>
      </c>
      <c r="T7" s="79">
        <v>1057759</v>
      </c>
      <c r="U7" s="167">
        <f aca="true" t="shared" si="0" ref="U7:U38">IF(T7&lt;&gt;0,-(T7-P7)/T7,"")</f>
        <v>-0.45981267944777593</v>
      </c>
      <c r="V7" s="79">
        <v>5670093.5</v>
      </c>
      <c r="W7" s="162">
        <v>752528</v>
      </c>
      <c r="X7" s="168">
        <f>V7/W7</f>
        <v>7.534727611464291</v>
      </c>
      <c r="Z7" s="4"/>
    </row>
    <row r="8" spans="1:26" s="38" customFormat="1" ht="18">
      <c r="A8" s="46">
        <v>2</v>
      </c>
      <c r="B8" s="128"/>
      <c r="C8" s="140" t="s">
        <v>126</v>
      </c>
      <c r="D8" s="141">
        <v>38863</v>
      </c>
      <c r="E8" s="142" t="s">
        <v>25</v>
      </c>
      <c r="F8" s="142" t="s">
        <v>49</v>
      </c>
      <c r="G8" s="143">
        <v>61</v>
      </c>
      <c r="H8" s="143">
        <v>61</v>
      </c>
      <c r="I8" s="143">
        <v>2</v>
      </c>
      <c r="J8" s="144">
        <v>63757.5</v>
      </c>
      <c r="K8" s="145">
        <v>7948</v>
      </c>
      <c r="L8" s="144">
        <v>111428</v>
      </c>
      <c r="M8" s="145">
        <v>13393</v>
      </c>
      <c r="N8" s="144">
        <v>103526.5</v>
      </c>
      <c r="O8" s="145">
        <v>12368</v>
      </c>
      <c r="P8" s="144">
        <f>J8+L8+N8</f>
        <v>278712</v>
      </c>
      <c r="Q8" s="145">
        <f>K8+M8+O8</f>
        <v>33709</v>
      </c>
      <c r="R8" s="146">
        <f>Q8/H8</f>
        <v>552.6065573770492</v>
      </c>
      <c r="S8" s="147">
        <f>P8/Q8</f>
        <v>8.26817763801952</v>
      </c>
      <c r="T8" s="144">
        <v>468252.5</v>
      </c>
      <c r="U8" s="139">
        <f t="shared" si="0"/>
        <v>-0.4047826760134756</v>
      </c>
      <c r="V8" s="148">
        <v>945168</v>
      </c>
      <c r="W8" s="149">
        <v>117468</v>
      </c>
      <c r="X8" s="169">
        <f aca="true" t="shared" si="1" ref="X8:X24">V8/W8</f>
        <v>8.046174277249975</v>
      </c>
      <c r="Z8" s="39"/>
    </row>
    <row r="9" spans="1:26" s="38" customFormat="1" ht="18">
      <c r="A9" s="46">
        <v>3</v>
      </c>
      <c r="B9" s="128"/>
      <c r="C9" s="18" t="s">
        <v>90</v>
      </c>
      <c r="D9" s="71">
        <v>38856</v>
      </c>
      <c r="E9" s="73" t="s">
        <v>27</v>
      </c>
      <c r="F9" s="142" t="s">
        <v>91</v>
      </c>
      <c r="G9" s="24">
        <v>160</v>
      </c>
      <c r="H9" s="24">
        <v>159</v>
      </c>
      <c r="I9" s="24">
        <v>2</v>
      </c>
      <c r="J9" s="144">
        <v>26961</v>
      </c>
      <c r="K9" s="145">
        <v>4054</v>
      </c>
      <c r="L9" s="144">
        <v>52439</v>
      </c>
      <c r="M9" s="145">
        <v>7441</v>
      </c>
      <c r="N9" s="144">
        <v>53265</v>
      </c>
      <c r="O9" s="145">
        <v>7463</v>
      </c>
      <c r="P9" s="144">
        <f>+N9+L9+J9</f>
        <v>132665</v>
      </c>
      <c r="Q9" s="145">
        <f>+O9+M9+K9</f>
        <v>18958</v>
      </c>
      <c r="R9" s="145">
        <f>+Q9/H9</f>
        <v>119.23270440251572</v>
      </c>
      <c r="S9" s="150">
        <f>+P9/Q9</f>
        <v>6.997837324612301</v>
      </c>
      <c r="T9" s="144">
        <v>188135</v>
      </c>
      <c r="U9" s="139">
        <f t="shared" si="0"/>
        <v>-0.29484147022085205</v>
      </c>
      <c r="V9" s="144">
        <v>912935</v>
      </c>
      <c r="W9" s="145">
        <v>134271</v>
      </c>
      <c r="X9" s="169">
        <f t="shared" si="1"/>
        <v>6.799197146070261</v>
      </c>
      <c r="Z9" s="39"/>
    </row>
    <row r="10" spans="1:27" s="41" customFormat="1" ht="18">
      <c r="A10" s="46">
        <v>4</v>
      </c>
      <c r="B10" s="129"/>
      <c r="C10" s="18" t="s">
        <v>127</v>
      </c>
      <c r="D10" s="71">
        <v>38870</v>
      </c>
      <c r="E10" s="73" t="s">
        <v>27</v>
      </c>
      <c r="F10" s="142" t="s">
        <v>50</v>
      </c>
      <c r="G10" s="24">
        <v>82</v>
      </c>
      <c r="H10" s="24">
        <v>85</v>
      </c>
      <c r="I10" s="24">
        <v>1</v>
      </c>
      <c r="J10" s="144">
        <v>14167</v>
      </c>
      <c r="K10" s="145">
        <v>1768</v>
      </c>
      <c r="L10" s="144">
        <v>44383</v>
      </c>
      <c r="M10" s="145">
        <v>5451</v>
      </c>
      <c r="N10" s="144">
        <v>39514</v>
      </c>
      <c r="O10" s="145">
        <v>4759</v>
      </c>
      <c r="P10" s="144">
        <f>+N10+L10+J10</f>
        <v>98064</v>
      </c>
      <c r="Q10" s="145">
        <f>+O10+M10+K10</f>
        <v>11978</v>
      </c>
      <c r="R10" s="145">
        <f>+Q10/H10</f>
        <v>140.91764705882352</v>
      </c>
      <c r="S10" s="150">
        <f>+P10/Q10</f>
        <v>8.187009517448656</v>
      </c>
      <c r="T10" s="144"/>
      <c r="U10" s="139">
        <f t="shared" si="0"/>
      </c>
      <c r="V10" s="144">
        <v>98064</v>
      </c>
      <c r="W10" s="145">
        <v>11978</v>
      </c>
      <c r="X10" s="169">
        <f t="shared" si="1"/>
        <v>8.187009517448656</v>
      </c>
      <c r="Y10" s="40"/>
      <c r="AA10" s="40"/>
    </row>
    <row r="11" spans="1:26" s="42" customFormat="1" ht="18">
      <c r="A11" s="46">
        <v>5</v>
      </c>
      <c r="B11" s="129"/>
      <c r="C11" s="151" t="s">
        <v>95</v>
      </c>
      <c r="D11" s="76">
        <v>38863</v>
      </c>
      <c r="E11" s="151" t="s">
        <v>30</v>
      </c>
      <c r="F11" s="151" t="s">
        <v>122</v>
      </c>
      <c r="G11" s="152">
        <v>35</v>
      </c>
      <c r="H11" s="152">
        <v>35</v>
      </c>
      <c r="I11" s="152">
        <v>2</v>
      </c>
      <c r="J11" s="77">
        <v>22716</v>
      </c>
      <c r="K11" s="146">
        <v>2895</v>
      </c>
      <c r="L11" s="77">
        <v>32136</v>
      </c>
      <c r="M11" s="146">
        <v>3963</v>
      </c>
      <c r="N11" s="77">
        <v>30638</v>
      </c>
      <c r="O11" s="146">
        <v>3704</v>
      </c>
      <c r="P11" s="77">
        <f>J11+L11+N11</f>
        <v>85490</v>
      </c>
      <c r="Q11" s="146">
        <f>K11+M11+O11</f>
        <v>10562</v>
      </c>
      <c r="R11" s="146">
        <f>Q11/H11</f>
        <v>301.77142857142854</v>
      </c>
      <c r="S11" s="147">
        <f>P11/Q11</f>
        <v>8.094110963832607</v>
      </c>
      <c r="T11" s="77">
        <v>88910.5</v>
      </c>
      <c r="U11" s="139">
        <f t="shared" si="0"/>
        <v>-0.038471271672074724</v>
      </c>
      <c r="V11" s="77">
        <v>235373.5</v>
      </c>
      <c r="W11" s="146">
        <v>30170</v>
      </c>
      <c r="X11" s="169">
        <f t="shared" si="1"/>
        <v>7.801574411667219</v>
      </c>
      <c r="Y11" s="40"/>
      <c r="Z11" s="40"/>
    </row>
    <row r="12" spans="1:26" s="42" customFormat="1" ht="18">
      <c r="A12" s="46">
        <v>6</v>
      </c>
      <c r="B12" s="129"/>
      <c r="C12" s="18" t="s">
        <v>94</v>
      </c>
      <c r="D12" s="71">
        <v>38863</v>
      </c>
      <c r="E12" s="73" t="s">
        <v>27</v>
      </c>
      <c r="F12" s="142" t="s">
        <v>50</v>
      </c>
      <c r="G12" s="24">
        <v>46</v>
      </c>
      <c r="H12" s="24">
        <v>47</v>
      </c>
      <c r="I12" s="24">
        <v>2</v>
      </c>
      <c r="J12" s="144">
        <v>19604</v>
      </c>
      <c r="K12" s="145">
        <v>2096</v>
      </c>
      <c r="L12" s="144">
        <v>26839</v>
      </c>
      <c r="M12" s="145">
        <v>2818</v>
      </c>
      <c r="N12" s="144">
        <v>28395</v>
      </c>
      <c r="O12" s="145">
        <v>3052</v>
      </c>
      <c r="P12" s="144">
        <f>+N12+L12+J12</f>
        <v>74838</v>
      </c>
      <c r="Q12" s="145">
        <f>+O12+M12+K12</f>
        <v>7966</v>
      </c>
      <c r="R12" s="145">
        <f>+Q12/H12</f>
        <v>169.48936170212767</v>
      </c>
      <c r="S12" s="150">
        <f>+P12/Q12</f>
        <v>9.394677378860155</v>
      </c>
      <c r="T12" s="144">
        <v>90654</v>
      </c>
      <c r="U12" s="139">
        <f t="shared" si="0"/>
        <v>-0.17446555033423788</v>
      </c>
      <c r="V12" s="144">
        <v>216385</v>
      </c>
      <c r="W12" s="145">
        <v>23337</v>
      </c>
      <c r="X12" s="169">
        <f t="shared" si="1"/>
        <v>9.272185799374384</v>
      </c>
      <c r="Y12" s="59"/>
      <c r="Z12" s="59"/>
    </row>
    <row r="13" spans="1:26" s="42" customFormat="1" ht="18">
      <c r="A13" s="46">
        <v>7</v>
      </c>
      <c r="B13" s="129"/>
      <c r="C13" s="132" t="s">
        <v>128</v>
      </c>
      <c r="D13" s="71">
        <v>38870</v>
      </c>
      <c r="E13" s="133" t="s">
        <v>24</v>
      </c>
      <c r="F13" s="133" t="s">
        <v>52</v>
      </c>
      <c r="G13" s="134">
        <v>40</v>
      </c>
      <c r="H13" s="134">
        <v>42</v>
      </c>
      <c r="I13" s="134">
        <v>1</v>
      </c>
      <c r="J13" s="74">
        <v>14117</v>
      </c>
      <c r="K13" s="135">
        <v>1608</v>
      </c>
      <c r="L13" s="74">
        <v>25779</v>
      </c>
      <c r="M13" s="135">
        <v>2784</v>
      </c>
      <c r="N13" s="74">
        <v>30830</v>
      </c>
      <c r="O13" s="135">
        <v>4239</v>
      </c>
      <c r="P13" s="75">
        <f>+J13+L13+N13</f>
        <v>70726</v>
      </c>
      <c r="Q13" s="136">
        <f>+K13+M13+O13</f>
        <v>8631</v>
      </c>
      <c r="R13" s="137">
        <f>IF(P13&lt;&gt;0,Q13/H13,"")</f>
        <v>205.5</v>
      </c>
      <c r="S13" s="138">
        <f>IF(P13&lt;&gt;0,P13/Q13,"")</f>
        <v>8.194415479087011</v>
      </c>
      <c r="T13" s="74"/>
      <c r="U13" s="139">
        <f t="shared" si="0"/>
      </c>
      <c r="V13" s="74">
        <v>70726</v>
      </c>
      <c r="W13" s="135">
        <v>8631</v>
      </c>
      <c r="X13" s="169">
        <f t="shared" si="1"/>
        <v>8.194415479087011</v>
      </c>
      <c r="Y13" s="40"/>
      <c r="Z13" s="40"/>
    </row>
    <row r="14" spans="1:26" s="42" customFormat="1" ht="18">
      <c r="A14" s="46">
        <v>8</v>
      </c>
      <c r="B14" s="129"/>
      <c r="C14" s="140" t="s">
        <v>129</v>
      </c>
      <c r="D14" s="141">
        <v>38821</v>
      </c>
      <c r="E14" s="142" t="s">
        <v>25</v>
      </c>
      <c r="F14" s="142" t="s">
        <v>49</v>
      </c>
      <c r="G14" s="143">
        <v>118</v>
      </c>
      <c r="H14" s="143">
        <v>98</v>
      </c>
      <c r="I14" s="143">
        <v>8</v>
      </c>
      <c r="J14" s="144">
        <v>16608</v>
      </c>
      <c r="K14" s="145">
        <v>4012</v>
      </c>
      <c r="L14" s="144">
        <v>25531</v>
      </c>
      <c r="M14" s="145">
        <v>5536</v>
      </c>
      <c r="N14" s="144">
        <v>22208</v>
      </c>
      <c r="O14" s="145">
        <v>4643</v>
      </c>
      <c r="P14" s="144">
        <f>SUM(J14+L14+N14)</f>
        <v>64347</v>
      </c>
      <c r="Q14" s="145">
        <f>SUM(K14+M14+O14)</f>
        <v>14191</v>
      </c>
      <c r="R14" s="146">
        <f>Q14/H14</f>
        <v>144.80612244897958</v>
      </c>
      <c r="S14" s="147">
        <f>P14/Q14</f>
        <v>4.534352758790783</v>
      </c>
      <c r="T14" s="144">
        <v>95009.5</v>
      </c>
      <c r="U14" s="139">
        <f t="shared" si="0"/>
        <v>-0.3227308848062562</v>
      </c>
      <c r="V14" s="144">
        <v>5910748</v>
      </c>
      <c r="W14" s="145">
        <v>882832</v>
      </c>
      <c r="X14" s="169">
        <f t="shared" si="1"/>
        <v>6.695212679196042</v>
      </c>
      <c r="Y14" s="40"/>
      <c r="Z14" s="40"/>
    </row>
    <row r="15" spans="1:26" s="42" customFormat="1" ht="18">
      <c r="A15" s="46">
        <v>9</v>
      </c>
      <c r="B15" s="129"/>
      <c r="C15" s="18" t="s">
        <v>78</v>
      </c>
      <c r="D15" s="71">
        <v>38842</v>
      </c>
      <c r="E15" s="73" t="s">
        <v>27</v>
      </c>
      <c r="F15" s="142" t="s">
        <v>58</v>
      </c>
      <c r="G15" s="24">
        <v>173</v>
      </c>
      <c r="H15" s="24">
        <v>102</v>
      </c>
      <c r="I15" s="24">
        <v>5</v>
      </c>
      <c r="J15" s="144">
        <v>9615</v>
      </c>
      <c r="K15" s="145">
        <v>1634</v>
      </c>
      <c r="L15" s="144">
        <v>17325</v>
      </c>
      <c r="M15" s="145">
        <v>2796</v>
      </c>
      <c r="N15" s="144">
        <v>18873</v>
      </c>
      <c r="O15" s="145">
        <v>3026</v>
      </c>
      <c r="P15" s="144">
        <f>+N15+L15+J15</f>
        <v>45813</v>
      </c>
      <c r="Q15" s="145">
        <f>+O15+M15+K15</f>
        <v>7456</v>
      </c>
      <c r="R15" s="145">
        <f>+Q15/H15</f>
        <v>73.09803921568627</v>
      </c>
      <c r="S15" s="150">
        <f>+P15/Q15</f>
        <v>6.144447424892704</v>
      </c>
      <c r="T15" s="144">
        <v>113269</v>
      </c>
      <c r="U15" s="139">
        <f t="shared" si="0"/>
        <v>-0.5955380554255798</v>
      </c>
      <c r="V15" s="144">
        <v>2748541</v>
      </c>
      <c r="W15" s="145">
        <v>362466</v>
      </c>
      <c r="X15" s="169">
        <f t="shared" si="1"/>
        <v>7.582893292060497</v>
      </c>
      <c r="Y15" s="40"/>
      <c r="Z15" s="40"/>
    </row>
    <row r="16" spans="1:26" s="42" customFormat="1" ht="18">
      <c r="A16" s="46">
        <v>10</v>
      </c>
      <c r="B16" s="129"/>
      <c r="C16" s="140" t="s">
        <v>130</v>
      </c>
      <c r="D16" s="141">
        <v>38849</v>
      </c>
      <c r="E16" s="142" t="s">
        <v>25</v>
      </c>
      <c r="F16" s="142" t="s">
        <v>49</v>
      </c>
      <c r="G16" s="143">
        <v>51</v>
      </c>
      <c r="H16" s="143">
        <v>39</v>
      </c>
      <c r="I16" s="143">
        <v>4</v>
      </c>
      <c r="J16" s="144">
        <v>3820</v>
      </c>
      <c r="K16" s="145">
        <v>768</v>
      </c>
      <c r="L16" s="144">
        <v>6211.5</v>
      </c>
      <c r="M16" s="145">
        <v>1277</v>
      </c>
      <c r="N16" s="144">
        <v>6426</v>
      </c>
      <c r="O16" s="145">
        <v>1265</v>
      </c>
      <c r="P16" s="144">
        <f>J16+L16+N16</f>
        <v>16457.5</v>
      </c>
      <c r="Q16" s="145">
        <f>K16+M16+O16</f>
        <v>3310</v>
      </c>
      <c r="R16" s="146">
        <f>Q16/H16</f>
        <v>84.87179487179488</v>
      </c>
      <c r="S16" s="147">
        <f>P16/Q16</f>
        <v>4.972054380664653</v>
      </c>
      <c r="T16" s="144">
        <v>19842</v>
      </c>
      <c r="U16" s="139">
        <f t="shared" si="0"/>
        <v>-0.17057252293115613</v>
      </c>
      <c r="V16" s="148">
        <v>296108.5</v>
      </c>
      <c r="W16" s="149">
        <v>42492</v>
      </c>
      <c r="X16" s="169">
        <f t="shared" si="1"/>
        <v>6.96857055445731</v>
      </c>
      <c r="Y16" s="40"/>
      <c r="Z16" s="40"/>
    </row>
    <row r="17" spans="1:26" s="42" customFormat="1" ht="18">
      <c r="A17" s="46">
        <v>11</v>
      </c>
      <c r="B17" s="129"/>
      <c r="C17" s="140" t="s">
        <v>75</v>
      </c>
      <c r="D17" s="141">
        <v>38835</v>
      </c>
      <c r="E17" s="142" t="s">
        <v>25</v>
      </c>
      <c r="F17" s="142" t="s">
        <v>82</v>
      </c>
      <c r="G17" s="143">
        <v>65</v>
      </c>
      <c r="H17" s="143">
        <v>37</v>
      </c>
      <c r="I17" s="143">
        <v>6</v>
      </c>
      <c r="J17" s="144">
        <v>4238</v>
      </c>
      <c r="K17" s="145">
        <v>937</v>
      </c>
      <c r="L17" s="144">
        <v>6378.5</v>
      </c>
      <c r="M17" s="145">
        <v>1345</v>
      </c>
      <c r="N17" s="144">
        <v>5538.5</v>
      </c>
      <c r="O17" s="145">
        <v>1122</v>
      </c>
      <c r="P17" s="144">
        <f>SUM(J17+L17+N17)</f>
        <v>16155</v>
      </c>
      <c r="Q17" s="145">
        <f>SUM(K17+M17+O17)</f>
        <v>3404</v>
      </c>
      <c r="R17" s="146">
        <f>Q17/H17</f>
        <v>92</v>
      </c>
      <c r="S17" s="147">
        <f>P17/Q17</f>
        <v>4.7458871915393654</v>
      </c>
      <c r="T17" s="144">
        <v>20267.5</v>
      </c>
      <c r="U17" s="139">
        <f t="shared" si="0"/>
        <v>-0.20291106451215</v>
      </c>
      <c r="V17" s="144">
        <v>880798</v>
      </c>
      <c r="W17" s="145">
        <v>125767</v>
      </c>
      <c r="X17" s="169">
        <f t="shared" si="1"/>
        <v>7.003411069676465</v>
      </c>
      <c r="Y17" s="40"/>
      <c r="Z17" s="40"/>
    </row>
    <row r="18" spans="1:26" s="42" customFormat="1" ht="18">
      <c r="A18" s="46">
        <v>12</v>
      </c>
      <c r="B18" s="129"/>
      <c r="C18" s="132" t="s">
        <v>131</v>
      </c>
      <c r="D18" s="71">
        <v>38870</v>
      </c>
      <c r="E18" s="133" t="s">
        <v>107</v>
      </c>
      <c r="F18" s="133" t="s">
        <v>132</v>
      </c>
      <c r="G18" s="134">
        <v>5</v>
      </c>
      <c r="H18" s="134">
        <v>5</v>
      </c>
      <c r="I18" s="134">
        <v>1</v>
      </c>
      <c r="J18" s="74">
        <v>3006</v>
      </c>
      <c r="K18" s="135">
        <v>326</v>
      </c>
      <c r="L18" s="74">
        <v>4935</v>
      </c>
      <c r="M18" s="135">
        <v>505</v>
      </c>
      <c r="N18" s="74">
        <v>5969</v>
      </c>
      <c r="O18" s="135">
        <v>617</v>
      </c>
      <c r="P18" s="75">
        <f>+J18+L18+N18</f>
        <v>13910</v>
      </c>
      <c r="Q18" s="136">
        <f>+K18+M18+O18</f>
        <v>1448</v>
      </c>
      <c r="R18" s="137">
        <f>IF(P18&lt;&gt;0,Q18/H18,"")</f>
        <v>289.6</v>
      </c>
      <c r="S18" s="138">
        <f>IF(P18&lt;&gt;0,P18/Q18,"")</f>
        <v>9.606353591160222</v>
      </c>
      <c r="T18" s="99"/>
      <c r="U18" s="139">
        <f t="shared" si="0"/>
      </c>
      <c r="V18" s="75">
        <v>13910</v>
      </c>
      <c r="W18" s="146">
        <v>1448</v>
      </c>
      <c r="X18" s="169">
        <f t="shared" si="1"/>
        <v>9.606353591160222</v>
      </c>
      <c r="Y18" s="40"/>
      <c r="Z18" s="40"/>
    </row>
    <row r="19" spans="1:26" s="42" customFormat="1" ht="18">
      <c r="A19" s="46">
        <v>13</v>
      </c>
      <c r="B19" s="129"/>
      <c r="C19" s="132" t="s">
        <v>96</v>
      </c>
      <c r="D19" s="71">
        <v>38863</v>
      </c>
      <c r="E19" s="133" t="s">
        <v>24</v>
      </c>
      <c r="F19" s="133" t="s">
        <v>61</v>
      </c>
      <c r="G19" s="134">
        <v>17</v>
      </c>
      <c r="H19" s="134">
        <v>18</v>
      </c>
      <c r="I19" s="134">
        <v>2</v>
      </c>
      <c r="J19" s="74">
        <v>2451.5</v>
      </c>
      <c r="K19" s="135">
        <v>317</v>
      </c>
      <c r="L19" s="74">
        <v>4333</v>
      </c>
      <c r="M19" s="135">
        <v>570</v>
      </c>
      <c r="N19" s="74">
        <v>3337.5</v>
      </c>
      <c r="O19" s="135">
        <v>433</v>
      </c>
      <c r="P19" s="75">
        <f>+J19+L19+N19</f>
        <v>10122</v>
      </c>
      <c r="Q19" s="136">
        <f>+K19+M19+O19</f>
        <v>1320</v>
      </c>
      <c r="R19" s="137">
        <f>IF(P19&lt;&gt;0,Q19/H19,"")</f>
        <v>73.33333333333333</v>
      </c>
      <c r="S19" s="138">
        <f>IF(P19&lt;&gt;0,P19/Q19,"")</f>
        <v>7.668181818181818</v>
      </c>
      <c r="T19" s="74">
        <v>16480.5</v>
      </c>
      <c r="U19" s="139">
        <f t="shared" si="0"/>
        <v>-0.3858196049877127</v>
      </c>
      <c r="V19" s="74">
        <v>38853.5</v>
      </c>
      <c r="W19" s="135">
        <v>5098</v>
      </c>
      <c r="X19" s="169">
        <f t="shared" si="1"/>
        <v>7.621322087092977</v>
      </c>
      <c r="Y19" s="40"/>
      <c r="Z19" s="40"/>
    </row>
    <row r="20" spans="1:26" s="42" customFormat="1" ht="18">
      <c r="A20" s="46">
        <v>14</v>
      </c>
      <c r="B20" s="129"/>
      <c r="C20" s="154" t="s">
        <v>97</v>
      </c>
      <c r="D20" s="141">
        <v>38849</v>
      </c>
      <c r="E20" s="155" t="s">
        <v>98</v>
      </c>
      <c r="F20" s="155" t="s">
        <v>68</v>
      </c>
      <c r="G20" s="156">
        <v>21</v>
      </c>
      <c r="H20" s="156">
        <v>21</v>
      </c>
      <c r="I20" s="156">
        <v>4</v>
      </c>
      <c r="J20" s="144">
        <v>1896.5</v>
      </c>
      <c r="K20" s="145">
        <v>319</v>
      </c>
      <c r="L20" s="144">
        <v>3143</v>
      </c>
      <c r="M20" s="145">
        <v>457</v>
      </c>
      <c r="N20" s="144">
        <v>3575</v>
      </c>
      <c r="O20" s="145">
        <v>526</v>
      </c>
      <c r="P20" s="144">
        <f>+N20+L20+J20</f>
        <v>8614.5</v>
      </c>
      <c r="Q20" s="145">
        <f>+O20+M20+K20</f>
        <v>1302</v>
      </c>
      <c r="R20" s="145">
        <f>+Q20/H20</f>
        <v>62</v>
      </c>
      <c r="S20" s="150">
        <f>+P20/Q20</f>
        <v>6.6163594470046085</v>
      </c>
      <c r="T20" s="144">
        <v>11057.5</v>
      </c>
      <c r="U20" s="139">
        <f t="shared" si="0"/>
        <v>-0.22093601627854398</v>
      </c>
      <c r="V20" s="144">
        <v>190880</v>
      </c>
      <c r="W20" s="145">
        <v>22097</v>
      </c>
      <c r="X20" s="169">
        <f t="shared" si="1"/>
        <v>8.638276689143323</v>
      </c>
      <c r="Y20" s="40"/>
      <c r="Z20" s="40"/>
    </row>
    <row r="21" spans="1:26" s="42" customFormat="1" ht="18">
      <c r="A21" s="46">
        <v>15</v>
      </c>
      <c r="B21" s="129"/>
      <c r="C21" s="140" t="s">
        <v>67</v>
      </c>
      <c r="D21" s="141">
        <v>38828</v>
      </c>
      <c r="E21" s="142" t="s">
        <v>25</v>
      </c>
      <c r="F21" s="142" t="s">
        <v>68</v>
      </c>
      <c r="G21" s="143">
        <v>43</v>
      </c>
      <c r="H21" s="143">
        <v>23</v>
      </c>
      <c r="I21" s="143">
        <v>7</v>
      </c>
      <c r="J21" s="144">
        <v>1881</v>
      </c>
      <c r="K21" s="145">
        <v>408</v>
      </c>
      <c r="L21" s="144">
        <v>3056</v>
      </c>
      <c r="M21" s="145">
        <v>660</v>
      </c>
      <c r="N21" s="144">
        <v>2950</v>
      </c>
      <c r="O21" s="145">
        <v>589</v>
      </c>
      <c r="P21" s="144">
        <f>SUM(J21+L21+N21)</f>
        <v>7887</v>
      </c>
      <c r="Q21" s="145">
        <f>SUM(K21+M21+O21)</f>
        <v>1657</v>
      </c>
      <c r="R21" s="146">
        <f>Q21/H21</f>
        <v>72.04347826086956</v>
      </c>
      <c r="S21" s="147">
        <f>P21/Q21</f>
        <v>4.75980687990344</v>
      </c>
      <c r="T21" s="144">
        <v>5987.5</v>
      </c>
      <c r="U21" s="139">
        <f t="shared" si="0"/>
        <v>0.31724425887265134</v>
      </c>
      <c r="V21" s="144">
        <v>577415</v>
      </c>
      <c r="W21" s="145">
        <v>88393</v>
      </c>
      <c r="X21" s="169">
        <f t="shared" si="1"/>
        <v>6.532361159820348</v>
      </c>
      <c r="Y21" s="40"/>
      <c r="Z21" s="40"/>
    </row>
    <row r="22" spans="1:26" s="42" customFormat="1" ht="18">
      <c r="A22" s="46">
        <v>16</v>
      </c>
      <c r="B22" s="129"/>
      <c r="C22" s="132" t="s">
        <v>83</v>
      </c>
      <c r="D22" s="71">
        <v>38849</v>
      </c>
      <c r="E22" s="133" t="s">
        <v>24</v>
      </c>
      <c r="F22" s="133" t="s">
        <v>84</v>
      </c>
      <c r="G22" s="134">
        <v>14</v>
      </c>
      <c r="H22" s="134">
        <v>12</v>
      </c>
      <c r="I22" s="134">
        <v>4</v>
      </c>
      <c r="J22" s="74">
        <v>1469.5</v>
      </c>
      <c r="K22" s="135">
        <v>249</v>
      </c>
      <c r="L22" s="74">
        <v>2750</v>
      </c>
      <c r="M22" s="135">
        <v>463</v>
      </c>
      <c r="N22" s="74">
        <v>2667</v>
      </c>
      <c r="O22" s="135">
        <v>440</v>
      </c>
      <c r="P22" s="75">
        <f>+J22+L22+N22</f>
        <v>6886.5</v>
      </c>
      <c r="Q22" s="136">
        <f>+K22+M22+O22</f>
        <v>1152</v>
      </c>
      <c r="R22" s="137">
        <f>IF(P22&lt;&gt;0,Q22/H22,"")</f>
        <v>96</v>
      </c>
      <c r="S22" s="138">
        <f>IF(P22&lt;&gt;0,P22/Q22,"")</f>
        <v>5.977864583333333</v>
      </c>
      <c r="T22" s="74">
        <v>10399.5</v>
      </c>
      <c r="U22" s="139">
        <f t="shared" si="0"/>
        <v>-0.33780470214914177</v>
      </c>
      <c r="V22" s="74">
        <v>168870.5</v>
      </c>
      <c r="W22" s="135">
        <v>19835</v>
      </c>
      <c r="X22" s="169">
        <f t="shared" si="1"/>
        <v>8.513763549281572</v>
      </c>
      <c r="Y22" s="40"/>
      <c r="Z22" s="40"/>
    </row>
    <row r="23" spans="1:26" s="42" customFormat="1" ht="18">
      <c r="A23" s="46">
        <v>17</v>
      </c>
      <c r="B23" s="129"/>
      <c r="C23" s="18" t="s">
        <v>74</v>
      </c>
      <c r="D23" s="71">
        <v>38835</v>
      </c>
      <c r="E23" s="73" t="s">
        <v>27</v>
      </c>
      <c r="F23" s="142" t="s">
        <v>56</v>
      </c>
      <c r="G23" s="24">
        <v>71</v>
      </c>
      <c r="H23" s="24">
        <v>19</v>
      </c>
      <c r="I23" s="24">
        <v>6</v>
      </c>
      <c r="J23" s="144">
        <v>1521</v>
      </c>
      <c r="K23" s="145">
        <v>362</v>
      </c>
      <c r="L23" s="144">
        <v>1868</v>
      </c>
      <c r="M23" s="145">
        <v>418</v>
      </c>
      <c r="N23" s="144">
        <v>2207</v>
      </c>
      <c r="O23" s="145">
        <v>481</v>
      </c>
      <c r="P23" s="144">
        <f>+N23+L23+J23</f>
        <v>5596</v>
      </c>
      <c r="Q23" s="145">
        <f>+O23+M23+K23</f>
        <v>1261</v>
      </c>
      <c r="R23" s="145">
        <f>+Q23/H23</f>
        <v>66.36842105263158</v>
      </c>
      <c r="S23" s="150">
        <f>+P23/Q23</f>
        <v>4.437747819191118</v>
      </c>
      <c r="T23" s="144">
        <v>8516</v>
      </c>
      <c r="U23" s="139">
        <f t="shared" si="0"/>
        <v>-0.3428839830906529</v>
      </c>
      <c r="V23" s="144">
        <v>977318</v>
      </c>
      <c r="W23" s="145">
        <v>117785</v>
      </c>
      <c r="X23" s="169">
        <f t="shared" si="1"/>
        <v>8.297474211487032</v>
      </c>
      <c r="Y23" s="40"/>
      <c r="Z23" s="40"/>
    </row>
    <row r="24" spans="1:26" s="242" customFormat="1" ht="18">
      <c r="A24" s="231">
        <v>18</v>
      </c>
      <c r="B24" s="232"/>
      <c r="C24" s="233" t="s">
        <v>133</v>
      </c>
      <c r="D24" s="234">
        <v>38870</v>
      </c>
      <c r="E24" s="233" t="s">
        <v>30</v>
      </c>
      <c r="F24" s="233" t="s">
        <v>54</v>
      </c>
      <c r="G24" s="235">
        <v>5</v>
      </c>
      <c r="H24" s="235">
        <v>5</v>
      </c>
      <c r="I24" s="235">
        <v>1</v>
      </c>
      <c r="J24" s="236">
        <v>1042.5</v>
      </c>
      <c r="K24" s="237">
        <v>110</v>
      </c>
      <c r="L24" s="236">
        <v>2033.5</v>
      </c>
      <c r="M24" s="237">
        <v>197</v>
      </c>
      <c r="N24" s="236">
        <v>1804</v>
      </c>
      <c r="O24" s="237">
        <v>195</v>
      </c>
      <c r="P24" s="236">
        <f>J24+L24+N24</f>
        <v>4880</v>
      </c>
      <c r="Q24" s="237">
        <f>K24+M24+O24</f>
        <v>502</v>
      </c>
      <c r="R24" s="237">
        <f>Q24/H24</f>
        <v>100.4</v>
      </c>
      <c r="S24" s="238">
        <f>P24/Q24</f>
        <v>9.721115537848606</v>
      </c>
      <c r="T24" s="236"/>
      <c r="U24" s="239">
        <f t="shared" si="0"/>
      </c>
      <c r="V24" s="236">
        <v>25762.5</v>
      </c>
      <c r="W24" s="237">
        <v>3211</v>
      </c>
      <c r="X24" s="240">
        <f t="shared" si="1"/>
        <v>8.023201494861414</v>
      </c>
      <c r="Y24" s="241"/>
      <c r="Z24" s="241"/>
    </row>
    <row r="25" spans="1:26" s="42" customFormat="1" ht="18">
      <c r="A25" s="46">
        <v>19</v>
      </c>
      <c r="B25" s="129"/>
      <c r="C25" s="132" t="s">
        <v>76</v>
      </c>
      <c r="D25" s="71">
        <v>38835</v>
      </c>
      <c r="E25" s="133" t="s">
        <v>24</v>
      </c>
      <c r="F25" s="133" t="s">
        <v>52</v>
      </c>
      <c r="G25" s="134">
        <v>40</v>
      </c>
      <c r="H25" s="134">
        <v>16</v>
      </c>
      <c r="I25" s="134">
        <v>6</v>
      </c>
      <c r="J25" s="74">
        <v>1039.5</v>
      </c>
      <c r="K25" s="135">
        <v>152</v>
      </c>
      <c r="L25" s="74">
        <v>1189</v>
      </c>
      <c r="M25" s="135">
        <v>187</v>
      </c>
      <c r="N25" s="74">
        <v>1326</v>
      </c>
      <c r="O25" s="135">
        <v>198</v>
      </c>
      <c r="P25" s="75">
        <f>+J25+L25+N25</f>
        <v>3554.5</v>
      </c>
      <c r="Q25" s="136">
        <f>+K25+M25+O25</f>
        <v>537</v>
      </c>
      <c r="R25" s="137">
        <f>IF(P25&lt;&gt;0,Q25/H25,"")</f>
        <v>33.5625</v>
      </c>
      <c r="S25" s="138">
        <f>IF(P25&lt;&gt;0,P25/Q25,"")</f>
        <v>6.6191806331471135</v>
      </c>
      <c r="T25" s="74">
        <v>2644</v>
      </c>
      <c r="U25" s="139">
        <f t="shared" si="0"/>
        <v>0.3443645990922844</v>
      </c>
      <c r="V25" s="74">
        <v>229830.5</v>
      </c>
      <c r="W25" s="135">
        <v>28571</v>
      </c>
      <c r="X25" s="169">
        <f>V25/W25</f>
        <v>8.044188162822442</v>
      </c>
      <c r="Y25" s="40"/>
      <c r="Z25" s="40"/>
    </row>
    <row r="26" spans="1:26" s="42" customFormat="1" ht="18">
      <c r="A26" s="46">
        <v>20</v>
      </c>
      <c r="B26" s="129"/>
      <c r="C26" s="18" t="s">
        <v>149</v>
      </c>
      <c r="D26" s="71">
        <v>38815</v>
      </c>
      <c r="E26" s="73" t="s">
        <v>27</v>
      </c>
      <c r="F26" s="142" t="s">
        <v>50</v>
      </c>
      <c r="G26" s="24">
        <v>94</v>
      </c>
      <c r="H26" s="24">
        <v>13</v>
      </c>
      <c r="I26" s="24">
        <v>8</v>
      </c>
      <c r="J26" s="157">
        <v>509</v>
      </c>
      <c r="K26" s="158">
        <v>124</v>
      </c>
      <c r="L26" s="157">
        <v>1212</v>
      </c>
      <c r="M26" s="158">
        <v>249</v>
      </c>
      <c r="N26" s="157">
        <v>1253</v>
      </c>
      <c r="O26" s="158">
        <v>248</v>
      </c>
      <c r="P26" s="144">
        <f>+N26+L26+J26</f>
        <v>2974</v>
      </c>
      <c r="Q26" s="145">
        <f>+O26+M26+K26</f>
        <v>621</v>
      </c>
      <c r="R26" s="145">
        <f>+Q26/H26</f>
        <v>47.76923076923077</v>
      </c>
      <c r="S26" s="150">
        <f>+P26/Q26</f>
        <v>4.789049919484702</v>
      </c>
      <c r="T26" s="144">
        <v>4077</v>
      </c>
      <c r="U26" s="139">
        <f t="shared" si="0"/>
        <v>-0.270542065244052</v>
      </c>
      <c r="V26" s="77">
        <v>974650</v>
      </c>
      <c r="W26" s="146">
        <v>142988</v>
      </c>
      <c r="X26" s="170">
        <f>+V26/W26</f>
        <v>6.8163062634626685</v>
      </c>
      <c r="Y26" s="40"/>
      <c r="Z26" s="40"/>
    </row>
    <row r="27" spans="1:26" s="42" customFormat="1" ht="18">
      <c r="A27" s="46">
        <v>21</v>
      </c>
      <c r="B27" s="129"/>
      <c r="C27" s="151" t="s">
        <v>86</v>
      </c>
      <c r="D27" s="76">
        <v>38849</v>
      </c>
      <c r="E27" s="151" t="s">
        <v>30</v>
      </c>
      <c r="F27" s="151" t="s">
        <v>59</v>
      </c>
      <c r="G27" s="152">
        <v>4</v>
      </c>
      <c r="H27" s="152">
        <v>4</v>
      </c>
      <c r="I27" s="152">
        <v>4</v>
      </c>
      <c r="J27" s="77">
        <v>780</v>
      </c>
      <c r="K27" s="146">
        <v>256</v>
      </c>
      <c r="L27" s="77">
        <v>855</v>
      </c>
      <c r="M27" s="146">
        <v>285</v>
      </c>
      <c r="N27" s="77">
        <v>862</v>
      </c>
      <c r="O27" s="146">
        <v>286</v>
      </c>
      <c r="P27" s="77">
        <f>J27+L27+N27</f>
        <v>2497</v>
      </c>
      <c r="Q27" s="146">
        <f>K27+M27+O27</f>
        <v>827</v>
      </c>
      <c r="R27" s="146">
        <f>Q27/H27</f>
        <v>206.75</v>
      </c>
      <c r="S27" s="147">
        <f>P27/Q27</f>
        <v>3.019347037484885</v>
      </c>
      <c r="T27" s="77">
        <v>899</v>
      </c>
      <c r="U27" s="139">
        <f t="shared" si="0"/>
        <v>1.7775305895439377</v>
      </c>
      <c r="V27" s="77">
        <v>30488.25</v>
      </c>
      <c r="W27" s="146">
        <v>4635</v>
      </c>
      <c r="X27" s="171">
        <f>V27/W27</f>
        <v>6.577831715210356</v>
      </c>
      <c r="Y27" s="40"/>
      <c r="Z27" s="40"/>
    </row>
    <row r="28" spans="1:26" s="42" customFormat="1" ht="18">
      <c r="A28" s="46">
        <v>22</v>
      </c>
      <c r="B28" s="129"/>
      <c r="C28" s="140" t="s">
        <v>77</v>
      </c>
      <c r="D28" s="141">
        <v>38835</v>
      </c>
      <c r="E28" s="142" t="s">
        <v>25</v>
      </c>
      <c r="F28" s="142" t="s">
        <v>49</v>
      </c>
      <c r="G28" s="143">
        <v>15</v>
      </c>
      <c r="H28" s="143">
        <v>14</v>
      </c>
      <c r="I28" s="143">
        <v>6</v>
      </c>
      <c r="J28" s="144">
        <v>411.5</v>
      </c>
      <c r="K28" s="145">
        <v>81</v>
      </c>
      <c r="L28" s="144">
        <v>956.5</v>
      </c>
      <c r="M28" s="145">
        <v>173</v>
      </c>
      <c r="N28" s="144">
        <v>703.5</v>
      </c>
      <c r="O28" s="145">
        <v>123</v>
      </c>
      <c r="P28" s="144">
        <f>SUM(J28+L28+N28)</f>
        <v>2071.5</v>
      </c>
      <c r="Q28" s="145">
        <f>SUM(K28+M28+O28)</f>
        <v>377</v>
      </c>
      <c r="R28" s="146">
        <f>Q28/H28</f>
        <v>26.928571428571427</v>
      </c>
      <c r="S28" s="147">
        <f>P28/Q28</f>
        <v>5.494694960212201</v>
      </c>
      <c r="T28" s="144">
        <v>1521</v>
      </c>
      <c r="U28" s="139">
        <f t="shared" si="0"/>
        <v>0.3619329388560158</v>
      </c>
      <c r="V28" s="144">
        <v>109722.5</v>
      </c>
      <c r="W28" s="145">
        <v>13219</v>
      </c>
      <c r="X28" s="171">
        <f>V28/W28</f>
        <v>8.300363113699976</v>
      </c>
      <c r="Y28" s="40"/>
      <c r="Z28" s="40"/>
    </row>
    <row r="29" spans="1:26" s="42" customFormat="1" ht="18">
      <c r="A29" s="46">
        <v>23</v>
      </c>
      <c r="B29" s="129"/>
      <c r="C29" s="151" t="s">
        <v>134</v>
      </c>
      <c r="D29" s="76">
        <v>38828</v>
      </c>
      <c r="E29" s="151" t="s">
        <v>30</v>
      </c>
      <c r="F29" s="151" t="s">
        <v>135</v>
      </c>
      <c r="G29" s="152">
        <v>6</v>
      </c>
      <c r="H29" s="152">
        <v>4</v>
      </c>
      <c r="I29" s="152">
        <v>6</v>
      </c>
      <c r="J29" s="77">
        <v>593</v>
      </c>
      <c r="K29" s="146">
        <v>106</v>
      </c>
      <c r="L29" s="77">
        <v>808</v>
      </c>
      <c r="M29" s="146">
        <v>127</v>
      </c>
      <c r="N29" s="77">
        <v>623.5</v>
      </c>
      <c r="O29" s="146">
        <v>102</v>
      </c>
      <c r="P29" s="77">
        <f>J29+L29+N29</f>
        <v>2024.5</v>
      </c>
      <c r="Q29" s="146">
        <f>K29+M29+O29</f>
        <v>335</v>
      </c>
      <c r="R29" s="146">
        <f>Q29/H29</f>
        <v>83.75</v>
      </c>
      <c r="S29" s="147">
        <f>P29/Q29</f>
        <v>6.043283582089552</v>
      </c>
      <c r="T29" s="77"/>
      <c r="U29" s="139">
        <f t="shared" si="0"/>
      </c>
      <c r="V29" s="77">
        <v>24069.5</v>
      </c>
      <c r="W29" s="146">
        <v>3267</v>
      </c>
      <c r="X29" s="171">
        <f>V29/W29</f>
        <v>7.3674625038261405</v>
      </c>
      <c r="Y29" s="40"/>
      <c r="Z29" s="40"/>
    </row>
    <row r="30" spans="1:24" s="43" customFormat="1" ht="15">
      <c r="A30" s="46">
        <v>24</v>
      </c>
      <c r="B30" s="130"/>
      <c r="C30" s="18" t="s">
        <v>101</v>
      </c>
      <c r="D30" s="71">
        <v>38800</v>
      </c>
      <c r="E30" s="73" t="s">
        <v>102</v>
      </c>
      <c r="F30" s="73" t="s">
        <v>103</v>
      </c>
      <c r="G30" s="24">
        <v>58</v>
      </c>
      <c r="H30" s="24">
        <v>6</v>
      </c>
      <c r="I30" s="24">
        <v>11</v>
      </c>
      <c r="J30" s="74">
        <v>386</v>
      </c>
      <c r="K30" s="135">
        <v>66</v>
      </c>
      <c r="L30" s="74">
        <v>745</v>
      </c>
      <c r="M30" s="135">
        <v>109</v>
      </c>
      <c r="N30" s="74">
        <v>696</v>
      </c>
      <c r="O30" s="135">
        <v>106</v>
      </c>
      <c r="P30" s="75">
        <f>+J30+L30+N30</f>
        <v>1827</v>
      </c>
      <c r="Q30" s="136">
        <f>+K30+M30+O30</f>
        <v>281</v>
      </c>
      <c r="R30" s="137">
        <f>IF(P30&lt;&gt;0,Q30/H30,"")</f>
        <v>46.833333333333336</v>
      </c>
      <c r="S30" s="138">
        <f>IF(P30&lt;&gt;0,P30/Q30,"")</f>
        <v>6.501779359430605</v>
      </c>
      <c r="T30" s="74">
        <v>2323</v>
      </c>
      <c r="U30" s="139">
        <f t="shared" si="0"/>
        <v>-0.21351700387430048</v>
      </c>
      <c r="V30" s="75">
        <f>350945.5+222517.5+139156.5+40897.5+38142.5+25481.5+16036.5+2540+5715.5+4760+1827</f>
        <v>848020</v>
      </c>
      <c r="W30" s="146">
        <f>46256+31606+20219+8293+8608+6050+3760+524+1828+885+281</f>
        <v>128310</v>
      </c>
      <c r="X30" s="169">
        <f>IF(V30&lt;&gt;0,V30/W30,"")</f>
        <v>6.609149715532694</v>
      </c>
    </row>
    <row r="31" spans="1:24" s="43" customFormat="1" ht="15">
      <c r="A31" s="46">
        <v>25</v>
      </c>
      <c r="B31" s="130"/>
      <c r="C31" s="151" t="s">
        <v>53</v>
      </c>
      <c r="D31" s="76">
        <v>38814</v>
      </c>
      <c r="E31" s="151" t="s">
        <v>30</v>
      </c>
      <c r="F31" s="151" t="s">
        <v>54</v>
      </c>
      <c r="G31" s="152">
        <v>14</v>
      </c>
      <c r="H31" s="152">
        <v>4</v>
      </c>
      <c r="I31" s="152">
        <v>9</v>
      </c>
      <c r="J31" s="77">
        <v>653</v>
      </c>
      <c r="K31" s="146">
        <v>152</v>
      </c>
      <c r="L31" s="77">
        <v>544</v>
      </c>
      <c r="M31" s="146">
        <v>132</v>
      </c>
      <c r="N31" s="77">
        <v>537</v>
      </c>
      <c r="O31" s="146">
        <v>131</v>
      </c>
      <c r="P31" s="77">
        <f>J31+L31+N31</f>
        <v>1734</v>
      </c>
      <c r="Q31" s="146">
        <f>K31+M31+O31</f>
        <v>415</v>
      </c>
      <c r="R31" s="146">
        <f>Q31/H31</f>
        <v>103.75</v>
      </c>
      <c r="S31" s="147">
        <f>P31/Q31</f>
        <v>4.178313253012048</v>
      </c>
      <c r="T31" s="77">
        <v>173</v>
      </c>
      <c r="U31" s="139">
        <f t="shared" si="0"/>
        <v>9.023121387283236</v>
      </c>
      <c r="V31" s="77">
        <v>85988</v>
      </c>
      <c r="W31" s="146">
        <v>12440</v>
      </c>
      <c r="X31" s="171">
        <f>V31/W31</f>
        <v>6.912218649517685</v>
      </c>
    </row>
    <row r="32" spans="1:24" s="43" customFormat="1" ht="15">
      <c r="A32" s="46">
        <v>26</v>
      </c>
      <c r="B32" s="130"/>
      <c r="C32" s="132" t="s">
        <v>79</v>
      </c>
      <c r="D32" s="71">
        <v>38716</v>
      </c>
      <c r="E32" s="133" t="s">
        <v>24</v>
      </c>
      <c r="F32" s="133" t="s">
        <v>61</v>
      </c>
      <c r="G32" s="134">
        <v>14</v>
      </c>
      <c r="H32" s="134">
        <v>9</v>
      </c>
      <c r="I32" s="134">
        <v>5</v>
      </c>
      <c r="J32" s="74">
        <v>414</v>
      </c>
      <c r="K32" s="135">
        <v>87</v>
      </c>
      <c r="L32" s="74">
        <v>588</v>
      </c>
      <c r="M32" s="135">
        <v>126</v>
      </c>
      <c r="N32" s="74">
        <v>510.5</v>
      </c>
      <c r="O32" s="135">
        <v>111</v>
      </c>
      <c r="P32" s="75">
        <f>+J32+L32+N32</f>
        <v>1512.5</v>
      </c>
      <c r="Q32" s="136">
        <f>+K32+M32+O32</f>
        <v>324</v>
      </c>
      <c r="R32" s="137">
        <f>IF(P32&lt;&gt;0,Q32/H32,"")</f>
        <v>36</v>
      </c>
      <c r="S32" s="138">
        <f>IF(P32&lt;&gt;0,P32/Q32,"")</f>
        <v>4.66820987654321</v>
      </c>
      <c r="T32" s="74">
        <v>1087</v>
      </c>
      <c r="U32" s="139">
        <f t="shared" si="0"/>
        <v>0.39144434222631097</v>
      </c>
      <c r="V32" s="74">
        <v>68478.5</v>
      </c>
      <c r="W32" s="135">
        <v>7732</v>
      </c>
      <c r="X32" s="169">
        <f>V32/W32</f>
        <v>8.85650543197103</v>
      </c>
    </row>
    <row r="33" spans="1:24" s="43" customFormat="1" ht="15">
      <c r="A33" s="46">
        <v>27</v>
      </c>
      <c r="B33" s="130"/>
      <c r="C33" s="151" t="s">
        <v>136</v>
      </c>
      <c r="D33" s="76">
        <v>38835</v>
      </c>
      <c r="E33" s="151" t="s">
        <v>30</v>
      </c>
      <c r="F33" s="151" t="s">
        <v>137</v>
      </c>
      <c r="G33" s="152">
        <v>5</v>
      </c>
      <c r="H33" s="152">
        <v>3</v>
      </c>
      <c r="I33" s="152">
        <v>5</v>
      </c>
      <c r="J33" s="77">
        <v>391</v>
      </c>
      <c r="K33" s="146">
        <v>103</v>
      </c>
      <c r="L33" s="77">
        <v>577.5</v>
      </c>
      <c r="M33" s="146">
        <v>141</v>
      </c>
      <c r="N33" s="77">
        <v>533</v>
      </c>
      <c r="O33" s="146">
        <v>135</v>
      </c>
      <c r="P33" s="77">
        <f>J33+L33+N33</f>
        <v>1501.5</v>
      </c>
      <c r="Q33" s="146">
        <f>K33+M33+O33</f>
        <v>379</v>
      </c>
      <c r="R33" s="146">
        <f>Q33/H33</f>
        <v>126.33333333333333</v>
      </c>
      <c r="S33" s="147">
        <f>P33/Q33</f>
        <v>3.961741424802111</v>
      </c>
      <c r="T33" s="77"/>
      <c r="U33" s="139">
        <f t="shared" si="0"/>
      </c>
      <c r="V33" s="77">
        <v>11739</v>
      </c>
      <c r="W33" s="146">
        <v>1649</v>
      </c>
      <c r="X33" s="171">
        <f>V33/W33</f>
        <v>7.11885991510006</v>
      </c>
    </row>
    <row r="34" spans="1:26" s="42" customFormat="1" ht="18">
      <c r="A34" s="46">
        <v>28</v>
      </c>
      <c r="B34" s="129"/>
      <c r="C34" s="151" t="s">
        <v>44</v>
      </c>
      <c r="D34" s="76">
        <v>38779</v>
      </c>
      <c r="E34" s="151" t="s">
        <v>30</v>
      </c>
      <c r="F34" s="151" t="s">
        <v>93</v>
      </c>
      <c r="G34" s="152">
        <v>10</v>
      </c>
      <c r="H34" s="152">
        <v>5</v>
      </c>
      <c r="I34" s="152">
        <v>14</v>
      </c>
      <c r="J34" s="77">
        <v>427</v>
      </c>
      <c r="K34" s="146">
        <v>140</v>
      </c>
      <c r="L34" s="77">
        <v>548</v>
      </c>
      <c r="M34" s="146">
        <v>174</v>
      </c>
      <c r="N34" s="77">
        <v>495.5</v>
      </c>
      <c r="O34" s="146">
        <v>159</v>
      </c>
      <c r="P34" s="77">
        <f>J34+L34+N34</f>
        <v>1470.5</v>
      </c>
      <c r="Q34" s="146">
        <f>K34+M34+O34</f>
        <v>473</v>
      </c>
      <c r="R34" s="146">
        <f>Q34/H34</f>
        <v>94.6</v>
      </c>
      <c r="S34" s="147">
        <f>P34/Q34</f>
        <v>3.1088794926004226</v>
      </c>
      <c r="T34" s="77">
        <v>825</v>
      </c>
      <c r="U34" s="139">
        <f t="shared" si="0"/>
        <v>0.7824242424242425</v>
      </c>
      <c r="V34" s="77">
        <v>49895</v>
      </c>
      <c r="W34" s="146">
        <v>9857</v>
      </c>
      <c r="X34" s="171">
        <f>V34/W34</f>
        <v>5.061884954854418</v>
      </c>
      <c r="Y34" s="40"/>
      <c r="Z34" s="40"/>
    </row>
    <row r="35" spans="1:26" s="42" customFormat="1" ht="18">
      <c r="A35" s="46">
        <v>29</v>
      </c>
      <c r="B35" s="129"/>
      <c r="C35" s="154" t="s">
        <v>115</v>
      </c>
      <c r="D35" s="141">
        <v>38793</v>
      </c>
      <c r="E35" s="155" t="s">
        <v>110</v>
      </c>
      <c r="F35" s="155" t="s">
        <v>116</v>
      </c>
      <c r="G35" s="156">
        <v>33</v>
      </c>
      <c r="H35" s="156">
        <v>7</v>
      </c>
      <c r="I35" s="156">
        <v>12</v>
      </c>
      <c r="J35" s="144">
        <v>460</v>
      </c>
      <c r="K35" s="145">
        <v>165</v>
      </c>
      <c r="L35" s="144">
        <v>554</v>
      </c>
      <c r="M35" s="145">
        <v>184</v>
      </c>
      <c r="N35" s="144">
        <v>421</v>
      </c>
      <c r="O35" s="145">
        <v>148</v>
      </c>
      <c r="P35" s="144">
        <v>1435</v>
      </c>
      <c r="Q35" s="145">
        <v>497</v>
      </c>
      <c r="R35" s="137">
        <f>IF(P35&lt;&gt;0,Q35/H35,"")</f>
        <v>71</v>
      </c>
      <c r="S35" s="138">
        <f>IF(P35&lt;&gt;0,P35/Q35,"")</f>
        <v>2.887323943661972</v>
      </c>
      <c r="T35" s="144">
        <v>147</v>
      </c>
      <c r="U35" s="139">
        <f t="shared" si="0"/>
        <v>8.761904761904763</v>
      </c>
      <c r="V35" s="144">
        <v>157072</v>
      </c>
      <c r="W35" s="145">
        <v>31092.333333333336</v>
      </c>
      <c r="X35" s="170">
        <v>5.051791974441716</v>
      </c>
      <c r="Y35" s="40"/>
      <c r="Z35" s="40"/>
    </row>
    <row r="36" spans="1:26" s="42" customFormat="1" ht="18">
      <c r="A36" s="46">
        <v>30</v>
      </c>
      <c r="B36" s="129"/>
      <c r="C36" s="132" t="s">
        <v>66</v>
      </c>
      <c r="D36" s="71">
        <v>38828</v>
      </c>
      <c r="E36" s="133" t="s">
        <v>24</v>
      </c>
      <c r="F36" s="133" t="s">
        <v>57</v>
      </c>
      <c r="G36" s="134">
        <v>59</v>
      </c>
      <c r="H36" s="134">
        <v>4</v>
      </c>
      <c r="I36" s="134">
        <v>7</v>
      </c>
      <c r="J36" s="74">
        <v>249</v>
      </c>
      <c r="K36" s="135">
        <v>53</v>
      </c>
      <c r="L36" s="74">
        <v>597</v>
      </c>
      <c r="M36" s="135">
        <v>123</v>
      </c>
      <c r="N36" s="74">
        <v>490</v>
      </c>
      <c r="O36" s="135">
        <v>98</v>
      </c>
      <c r="P36" s="75">
        <f>+J36+L36+N36</f>
        <v>1336</v>
      </c>
      <c r="Q36" s="136">
        <f>+K36+M36+O36</f>
        <v>274</v>
      </c>
      <c r="R36" s="137">
        <f>IF(P36&lt;&gt;0,Q36/H36,"")</f>
        <v>68.5</v>
      </c>
      <c r="S36" s="138">
        <f>IF(P36&lt;&gt;0,P36/Q36,"")</f>
        <v>4.875912408759124</v>
      </c>
      <c r="T36" s="74">
        <v>2257.5</v>
      </c>
      <c r="U36" s="139">
        <f t="shared" si="0"/>
        <v>-0.4081949058693245</v>
      </c>
      <c r="V36" s="74">
        <v>761357.5</v>
      </c>
      <c r="W36" s="135">
        <v>96882</v>
      </c>
      <c r="X36" s="169">
        <f>V36/W36</f>
        <v>7.8586063458640405</v>
      </c>
      <c r="Y36" s="40"/>
      <c r="Z36" s="40"/>
    </row>
    <row r="37" spans="1:26" s="42" customFormat="1" ht="18">
      <c r="A37" s="46">
        <v>31</v>
      </c>
      <c r="B37" s="129"/>
      <c r="C37" s="132" t="s">
        <v>70</v>
      </c>
      <c r="D37" s="71">
        <v>38821</v>
      </c>
      <c r="E37" s="133" t="s">
        <v>24</v>
      </c>
      <c r="F37" s="133" t="s">
        <v>55</v>
      </c>
      <c r="G37" s="134">
        <v>53</v>
      </c>
      <c r="H37" s="134">
        <v>4</v>
      </c>
      <c r="I37" s="134">
        <v>8</v>
      </c>
      <c r="J37" s="74">
        <v>361.5</v>
      </c>
      <c r="K37" s="135">
        <v>59</v>
      </c>
      <c r="L37" s="74">
        <v>456</v>
      </c>
      <c r="M37" s="135">
        <v>79</v>
      </c>
      <c r="N37" s="74">
        <v>515.5</v>
      </c>
      <c r="O37" s="135">
        <v>94</v>
      </c>
      <c r="P37" s="75">
        <f>+J37+L37+N37</f>
        <v>1333</v>
      </c>
      <c r="Q37" s="136">
        <f>+K37+M37+O37</f>
        <v>232</v>
      </c>
      <c r="R37" s="137">
        <f>IF(P37&lt;&gt;0,Q37/H37,"")</f>
        <v>58</v>
      </c>
      <c r="S37" s="138">
        <f>IF(P37&lt;&gt;0,P37/Q37,"")</f>
        <v>5.745689655172414</v>
      </c>
      <c r="T37" s="74">
        <v>1600.5</v>
      </c>
      <c r="U37" s="139">
        <f t="shared" si="0"/>
        <v>-0.16713527022805375</v>
      </c>
      <c r="V37" s="74">
        <v>314427</v>
      </c>
      <c r="W37" s="135">
        <v>46083</v>
      </c>
      <c r="X37" s="169">
        <f>V37/W37</f>
        <v>6.8230583946357655</v>
      </c>
      <c r="Y37" s="40"/>
      <c r="Z37" s="40"/>
    </row>
    <row r="38" spans="1:26" s="42" customFormat="1" ht="18">
      <c r="A38" s="46">
        <v>32</v>
      </c>
      <c r="B38" s="129"/>
      <c r="C38" s="151" t="s">
        <v>138</v>
      </c>
      <c r="D38" s="76">
        <v>38758</v>
      </c>
      <c r="E38" s="151" t="s">
        <v>30</v>
      </c>
      <c r="F38" s="151" t="s">
        <v>139</v>
      </c>
      <c r="G38" s="152">
        <v>4</v>
      </c>
      <c r="H38" s="152">
        <v>4</v>
      </c>
      <c r="I38" s="152">
        <v>16</v>
      </c>
      <c r="J38" s="77">
        <v>290.5</v>
      </c>
      <c r="K38" s="146">
        <v>92</v>
      </c>
      <c r="L38" s="77">
        <v>458</v>
      </c>
      <c r="M38" s="146">
        <v>129</v>
      </c>
      <c r="N38" s="77">
        <v>393.5</v>
      </c>
      <c r="O38" s="146">
        <v>117</v>
      </c>
      <c r="P38" s="77">
        <f>J38+L38+N38</f>
        <v>1142</v>
      </c>
      <c r="Q38" s="146">
        <f>K38+M38+O38</f>
        <v>338</v>
      </c>
      <c r="R38" s="146">
        <f>Q38/H38</f>
        <v>84.5</v>
      </c>
      <c r="S38" s="147">
        <f>P38/Q38</f>
        <v>3.378698224852071</v>
      </c>
      <c r="T38" s="77"/>
      <c r="U38" s="139">
        <f t="shared" si="0"/>
      </c>
      <c r="V38" s="77">
        <v>53149</v>
      </c>
      <c r="W38" s="146">
        <v>9659</v>
      </c>
      <c r="X38" s="171">
        <f>V38/W38</f>
        <v>5.502536494461125</v>
      </c>
      <c r="Y38" s="40"/>
      <c r="Z38" s="40"/>
    </row>
    <row r="39" spans="1:26" s="42" customFormat="1" ht="18">
      <c r="A39" s="46">
        <v>33</v>
      </c>
      <c r="B39" s="129"/>
      <c r="C39" s="151" t="s">
        <v>92</v>
      </c>
      <c r="D39" s="76">
        <v>38856</v>
      </c>
      <c r="E39" s="151" t="s">
        <v>30</v>
      </c>
      <c r="F39" s="151" t="s">
        <v>59</v>
      </c>
      <c r="G39" s="152">
        <v>10</v>
      </c>
      <c r="H39" s="152">
        <v>5</v>
      </c>
      <c r="I39" s="152">
        <v>3</v>
      </c>
      <c r="J39" s="77">
        <v>235</v>
      </c>
      <c r="K39" s="146">
        <v>31</v>
      </c>
      <c r="L39" s="77">
        <v>391</v>
      </c>
      <c r="M39" s="146">
        <v>54</v>
      </c>
      <c r="N39" s="77">
        <v>294</v>
      </c>
      <c r="O39" s="146">
        <v>41</v>
      </c>
      <c r="P39" s="77">
        <f>J39+L39+N39</f>
        <v>920</v>
      </c>
      <c r="Q39" s="146">
        <f>K39+M39+O39</f>
        <v>126</v>
      </c>
      <c r="R39" s="146">
        <f>Q39/H39</f>
        <v>25.2</v>
      </c>
      <c r="S39" s="147">
        <f>P39/Q39</f>
        <v>7.301587301587301</v>
      </c>
      <c r="T39" s="77">
        <v>4377.5</v>
      </c>
      <c r="U39" s="139">
        <f aca="true" t="shared" si="2" ref="U39:U70">IF(T39&lt;&gt;0,-(T39-P39)/T39,"")</f>
        <v>-0.7898343803540834</v>
      </c>
      <c r="V39" s="77">
        <v>29653</v>
      </c>
      <c r="W39" s="146">
        <v>4379</v>
      </c>
      <c r="X39" s="171">
        <f>V39/W39</f>
        <v>6.771637360127883</v>
      </c>
      <c r="Y39" s="40"/>
      <c r="Z39" s="40"/>
    </row>
    <row r="40" spans="1:26" s="42" customFormat="1" ht="18">
      <c r="A40" s="46">
        <v>34</v>
      </c>
      <c r="B40" s="129"/>
      <c r="C40" s="18" t="s">
        <v>69</v>
      </c>
      <c r="D40" s="71">
        <v>38828</v>
      </c>
      <c r="E40" s="73" t="s">
        <v>27</v>
      </c>
      <c r="F40" s="142" t="s">
        <v>50</v>
      </c>
      <c r="G40" s="24">
        <v>46</v>
      </c>
      <c r="H40" s="24">
        <v>3</v>
      </c>
      <c r="I40" s="24">
        <v>7</v>
      </c>
      <c r="J40" s="144">
        <v>313</v>
      </c>
      <c r="K40" s="145">
        <v>104</v>
      </c>
      <c r="L40" s="144">
        <v>286</v>
      </c>
      <c r="M40" s="145">
        <v>81</v>
      </c>
      <c r="N40" s="144">
        <v>288</v>
      </c>
      <c r="O40" s="145">
        <v>83</v>
      </c>
      <c r="P40" s="144">
        <f>+N40+L40+J40</f>
        <v>887</v>
      </c>
      <c r="Q40" s="145">
        <f>+O40+M40+K40</f>
        <v>268</v>
      </c>
      <c r="R40" s="145">
        <f>+Q40/H40</f>
        <v>89.33333333333333</v>
      </c>
      <c r="S40" s="150">
        <f>+P40/Q40</f>
        <v>3.3097014925373136</v>
      </c>
      <c r="T40" s="144">
        <v>651</v>
      </c>
      <c r="U40" s="139">
        <f t="shared" si="2"/>
        <v>0.36251920122887865</v>
      </c>
      <c r="V40" s="144">
        <v>283938</v>
      </c>
      <c r="W40" s="145">
        <v>35817</v>
      </c>
      <c r="X40" s="170">
        <f>+V40/W40</f>
        <v>7.92746461177653</v>
      </c>
      <c r="Y40" s="40"/>
      <c r="Z40" s="40"/>
    </row>
    <row r="41" spans="1:26" s="42" customFormat="1" ht="18">
      <c r="A41" s="46">
        <v>35</v>
      </c>
      <c r="B41" s="129"/>
      <c r="C41" s="132" t="s">
        <v>63</v>
      </c>
      <c r="D41" s="71">
        <v>38821</v>
      </c>
      <c r="E41" s="133" t="s">
        <v>24</v>
      </c>
      <c r="F41" s="133" t="s">
        <v>60</v>
      </c>
      <c r="G41" s="134">
        <v>32</v>
      </c>
      <c r="H41" s="134">
        <v>3</v>
      </c>
      <c r="I41" s="134">
        <v>8</v>
      </c>
      <c r="J41" s="74">
        <v>97.5</v>
      </c>
      <c r="K41" s="135">
        <v>15</v>
      </c>
      <c r="L41" s="74">
        <v>391</v>
      </c>
      <c r="M41" s="135">
        <v>56</v>
      </c>
      <c r="N41" s="74">
        <v>362</v>
      </c>
      <c r="O41" s="135">
        <v>53</v>
      </c>
      <c r="P41" s="75">
        <f>+J41+L41+N41</f>
        <v>850.5</v>
      </c>
      <c r="Q41" s="136">
        <f>+K41+M41+O41</f>
        <v>124</v>
      </c>
      <c r="R41" s="137">
        <f>IF(P41&lt;&gt;0,Q41/H41,"")</f>
        <v>41.333333333333336</v>
      </c>
      <c r="S41" s="138">
        <f>IF(P41&lt;&gt;0,P41/Q41,"")</f>
        <v>6.858870967741935</v>
      </c>
      <c r="T41" s="74">
        <v>1675.5</v>
      </c>
      <c r="U41" s="139">
        <f t="shared" si="2"/>
        <v>-0.4923903312444047</v>
      </c>
      <c r="V41" s="74">
        <v>313500</v>
      </c>
      <c r="W41" s="135">
        <v>38712</v>
      </c>
      <c r="X41" s="169">
        <f>V41/W41</f>
        <v>8.09826410415375</v>
      </c>
      <c r="Y41" s="40"/>
      <c r="Z41" s="40"/>
    </row>
    <row r="42" spans="1:25" s="42" customFormat="1" ht="18">
      <c r="A42" s="46">
        <v>36</v>
      </c>
      <c r="B42" s="129"/>
      <c r="C42" s="18" t="s">
        <v>71</v>
      </c>
      <c r="D42" s="71">
        <v>38828</v>
      </c>
      <c r="E42" s="73" t="s">
        <v>45</v>
      </c>
      <c r="F42" s="73" t="s">
        <v>56</v>
      </c>
      <c r="G42" s="24">
        <v>46</v>
      </c>
      <c r="H42" s="24">
        <v>5</v>
      </c>
      <c r="I42" s="24">
        <v>7</v>
      </c>
      <c r="J42" s="74">
        <v>191</v>
      </c>
      <c r="K42" s="135">
        <v>36</v>
      </c>
      <c r="L42" s="74">
        <v>392</v>
      </c>
      <c r="M42" s="135">
        <v>74</v>
      </c>
      <c r="N42" s="74">
        <v>253</v>
      </c>
      <c r="O42" s="135">
        <v>47</v>
      </c>
      <c r="P42" s="75">
        <f>+J42+L42+N42</f>
        <v>836</v>
      </c>
      <c r="Q42" s="136">
        <f>+K42+M42+O42</f>
        <v>157</v>
      </c>
      <c r="R42" s="137">
        <f>IF(P42&lt;&gt;0,Q42/H42,"")</f>
        <v>31.4</v>
      </c>
      <c r="S42" s="138">
        <f>IF(P42&lt;&gt;0,P42/Q42,"")</f>
        <v>5.32484076433121</v>
      </c>
      <c r="T42" s="75">
        <f>274+474+335</f>
        <v>1083</v>
      </c>
      <c r="U42" s="139">
        <f t="shared" si="2"/>
        <v>-0.22807017543859648</v>
      </c>
      <c r="V42" s="74">
        <v>143091</v>
      </c>
      <c r="W42" s="135">
        <v>20053</v>
      </c>
      <c r="X42" s="169">
        <f>+V42/W42</f>
        <v>7.13564055253578</v>
      </c>
      <c r="Y42" s="40"/>
    </row>
    <row r="43" spans="1:27" s="42" customFormat="1" ht="18">
      <c r="A43" s="46">
        <v>37</v>
      </c>
      <c r="B43" s="129"/>
      <c r="C43" s="154" t="s">
        <v>113</v>
      </c>
      <c r="D43" s="141">
        <v>38765</v>
      </c>
      <c r="E43" s="155" t="s">
        <v>110</v>
      </c>
      <c r="F43" s="155" t="s">
        <v>114</v>
      </c>
      <c r="G43" s="156">
        <v>164</v>
      </c>
      <c r="H43" s="156">
        <v>2</v>
      </c>
      <c r="I43" s="156">
        <v>16</v>
      </c>
      <c r="J43" s="144">
        <v>245</v>
      </c>
      <c r="K43" s="145">
        <v>115</v>
      </c>
      <c r="L43" s="144">
        <v>230</v>
      </c>
      <c r="M43" s="145">
        <v>112</v>
      </c>
      <c r="N43" s="144">
        <v>240</v>
      </c>
      <c r="O43" s="145">
        <v>114</v>
      </c>
      <c r="P43" s="144">
        <v>715</v>
      </c>
      <c r="Q43" s="145">
        <v>341</v>
      </c>
      <c r="R43" s="137">
        <f>IF(P43&lt;&gt;0,Q43/H43,"")</f>
        <v>170.5</v>
      </c>
      <c r="S43" s="138">
        <f>IF(P43&lt;&gt;0,P43/Q43,"")</f>
        <v>2.096774193548387</v>
      </c>
      <c r="T43" s="144">
        <v>253</v>
      </c>
      <c r="U43" s="139">
        <f t="shared" si="2"/>
        <v>1.826086956521739</v>
      </c>
      <c r="V43" s="144">
        <v>4209199.5</v>
      </c>
      <c r="W43" s="145">
        <v>641104</v>
      </c>
      <c r="X43" s="170">
        <v>6.56554864733335</v>
      </c>
      <c r="Y43" s="40"/>
      <c r="AA43" s="40"/>
    </row>
    <row r="44" spans="1:27" s="41" customFormat="1" ht="18">
      <c r="A44" s="46">
        <v>38</v>
      </c>
      <c r="B44" s="129"/>
      <c r="C44" s="18" t="s">
        <v>23</v>
      </c>
      <c r="D44" s="71">
        <v>38779</v>
      </c>
      <c r="E44" s="73" t="s">
        <v>27</v>
      </c>
      <c r="F44" s="142" t="s">
        <v>50</v>
      </c>
      <c r="G44" s="24">
        <v>60</v>
      </c>
      <c r="H44" s="24">
        <v>4</v>
      </c>
      <c r="I44" s="24">
        <v>28</v>
      </c>
      <c r="J44" s="144">
        <v>25</v>
      </c>
      <c r="K44" s="145">
        <v>5</v>
      </c>
      <c r="L44" s="144">
        <v>313</v>
      </c>
      <c r="M44" s="145">
        <v>69</v>
      </c>
      <c r="N44" s="144">
        <v>341</v>
      </c>
      <c r="O44" s="145">
        <v>69</v>
      </c>
      <c r="P44" s="144">
        <f>+N44+L44+J44</f>
        <v>679</v>
      </c>
      <c r="Q44" s="145">
        <f>+O44+M44+K44</f>
        <v>143</v>
      </c>
      <c r="R44" s="145">
        <f>+Q44/H44</f>
        <v>35.75</v>
      </c>
      <c r="S44" s="150">
        <f>+P44/Q44</f>
        <v>4.748251748251748</v>
      </c>
      <c r="T44" s="144">
        <v>88</v>
      </c>
      <c r="U44" s="139">
        <f t="shared" si="2"/>
        <v>6.715909090909091</v>
      </c>
      <c r="V44" s="144">
        <v>968625</v>
      </c>
      <c r="W44" s="145">
        <v>143919</v>
      </c>
      <c r="X44" s="170">
        <f>+V44/W44</f>
        <v>6.730348320930523</v>
      </c>
      <c r="Y44" s="40"/>
      <c r="AA44" s="40"/>
    </row>
    <row r="45" spans="1:25" s="41" customFormat="1" ht="18">
      <c r="A45" s="46">
        <v>39</v>
      </c>
      <c r="B45" s="129"/>
      <c r="C45" s="140" t="s">
        <v>80</v>
      </c>
      <c r="D45" s="141">
        <v>38842</v>
      </c>
      <c r="E45" s="142" t="s">
        <v>25</v>
      </c>
      <c r="F45" s="142" t="s">
        <v>81</v>
      </c>
      <c r="G45" s="143">
        <v>40</v>
      </c>
      <c r="H45" s="143">
        <v>9</v>
      </c>
      <c r="I45" s="143">
        <v>5</v>
      </c>
      <c r="J45" s="144">
        <v>96</v>
      </c>
      <c r="K45" s="145">
        <v>23</v>
      </c>
      <c r="L45" s="144">
        <v>160</v>
      </c>
      <c r="M45" s="145">
        <v>35</v>
      </c>
      <c r="N45" s="144">
        <v>268</v>
      </c>
      <c r="O45" s="145">
        <v>57</v>
      </c>
      <c r="P45" s="144">
        <f>J45+L45+N45</f>
        <v>524</v>
      </c>
      <c r="Q45" s="145">
        <f>K45+M45+O45</f>
        <v>115</v>
      </c>
      <c r="R45" s="146">
        <f>Q45/H45</f>
        <v>12.777777777777779</v>
      </c>
      <c r="S45" s="147">
        <f>P45/Q45</f>
        <v>4.556521739130435</v>
      </c>
      <c r="T45" s="144">
        <v>553</v>
      </c>
      <c r="U45" s="139">
        <f t="shared" si="2"/>
        <v>-0.05244122965641953</v>
      </c>
      <c r="V45" s="148">
        <v>61167</v>
      </c>
      <c r="W45" s="149">
        <v>10505</v>
      </c>
      <c r="X45" s="171">
        <f>V45/W45</f>
        <v>5.8226558781532605</v>
      </c>
      <c r="Y45" s="40"/>
    </row>
    <row r="46" spans="1:27" s="41" customFormat="1" ht="18">
      <c r="A46" s="46">
        <v>40</v>
      </c>
      <c r="B46" s="129"/>
      <c r="C46" s="18" t="s">
        <v>120</v>
      </c>
      <c r="D46" s="71">
        <v>38730</v>
      </c>
      <c r="E46" s="73" t="s">
        <v>27</v>
      </c>
      <c r="F46" s="73" t="s">
        <v>50</v>
      </c>
      <c r="G46" s="24">
        <v>116</v>
      </c>
      <c r="H46" s="24">
        <v>1</v>
      </c>
      <c r="I46" s="24">
        <v>21</v>
      </c>
      <c r="J46" s="144">
        <v>0</v>
      </c>
      <c r="K46" s="145">
        <v>0</v>
      </c>
      <c r="L46" s="144">
        <v>500</v>
      </c>
      <c r="M46" s="145">
        <v>50</v>
      </c>
      <c r="N46" s="144">
        <v>0</v>
      </c>
      <c r="O46" s="145">
        <v>0</v>
      </c>
      <c r="P46" s="144">
        <f>+N46+L46+J46</f>
        <v>500</v>
      </c>
      <c r="Q46" s="145">
        <f>+O46+M46+K46</f>
        <v>50</v>
      </c>
      <c r="R46" s="145">
        <f>+Q46/H46</f>
        <v>50</v>
      </c>
      <c r="S46" s="150">
        <f>+P46/Q46</f>
        <v>10</v>
      </c>
      <c r="T46" s="144">
        <v>94</v>
      </c>
      <c r="U46" s="139">
        <f t="shared" si="2"/>
        <v>4.319148936170213</v>
      </c>
      <c r="V46" s="144">
        <v>3278193</v>
      </c>
      <c r="W46" s="145">
        <v>466699</v>
      </c>
      <c r="X46" s="170">
        <f>+V46/W46</f>
        <v>7.024212608126437</v>
      </c>
      <c r="Y46" s="40"/>
      <c r="AA46" s="40"/>
    </row>
    <row r="47" spans="1:25" s="42" customFormat="1" ht="18">
      <c r="A47" s="46">
        <v>41</v>
      </c>
      <c r="B47" s="129"/>
      <c r="C47" s="18" t="s">
        <v>140</v>
      </c>
      <c r="D47" s="71">
        <v>38772</v>
      </c>
      <c r="E47" s="72" t="s">
        <v>27</v>
      </c>
      <c r="F47" s="73" t="s">
        <v>56</v>
      </c>
      <c r="G47" s="24">
        <v>62</v>
      </c>
      <c r="H47" s="24">
        <v>1</v>
      </c>
      <c r="I47" s="24">
        <v>15</v>
      </c>
      <c r="J47" s="144">
        <v>102</v>
      </c>
      <c r="K47" s="145">
        <v>25</v>
      </c>
      <c r="L47" s="144">
        <v>184</v>
      </c>
      <c r="M47" s="145">
        <v>43</v>
      </c>
      <c r="N47" s="144">
        <v>157</v>
      </c>
      <c r="O47" s="145">
        <v>37</v>
      </c>
      <c r="P47" s="144">
        <f>+N47+L47+J47</f>
        <v>443</v>
      </c>
      <c r="Q47" s="145">
        <f>+O47+M47+K47</f>
        <v>105</v>
      </c>
      <c r="R47" s="145">
        <f>+Q47/I47</f>
        <v>7</v>
      </c>
      <c r="S47" s="150">
        <f>+P47/Q47</f>
        <v>4.219047619047619</v>
      </c>
      <c r="T47" s="144"/>
      <c r="U47" s="139">
        <f t="shared" si="2"/>
      </c>
      <c r="V47" s="144">
        <v>822774</v>
      </c>
      <c r="W47" s="145">
        <v>108445</v>
      </c>
      <c r="X47" s="170">
        <f>+V47/W47</f>
        <v>7.58701645995666</v>
      </c>
      <c r="Y47" s="40"/>
    </row>
    <row r="48" spans="1:25" s="41" customFormat="1" ht="18">
      <c r="A48" s="46">
        <v>42</v>
      </c>
      <c r="B48" s="129"/>
      <c r="C48" s="132" t="s">
        <v>47</v>
      </c>
      <c r="D48" s="71">
        <v>38814</v>
      </c>
      <c r="E48" s="133" t="s">
        <v>24</v>
      </c>
      <c r="F48" s="133" t="s">
        <v>48</v>
      </c>
      <c r="G48" s="134">
        <v>124</v>
      </c>
      <c r="H48" s="134">
        <v>4</v>
      </c>
      <c r="I48" s="134">
        <v>9</v>
      </c>
      <c r="J48" s="74">
        <v>202</v>
      </c>
      <c r="K48" s="135">
        <v>66</v>
      </c>
      <c r="L48" s="74">
        <v>64</v>
      </c>
      <c r="M48" s="135">
        <v>19</v>
      </c>
      <c r="N48" s="74">
        <v>110</v>
      </c>
      <c r="O48" s="135">
        <v>34</v>
      </c>
      <c r="P48" s="75">
        <f aca="true" t="shared" si="3" ref="P48:Q50">+J48+L48+N48</f>
        <v>376</v>
      </c>
      <c r="Q48" s="136">
        <f t="shared" si="3"/>
        <v>119</v>
      </c>
      <c r="R48" s="137">
        <f>IF(P48&lt;&gt;0,Q48/H48,"")</f>
        <v>29.75</v>
      </c>
      <c r="S48" s="138">
        <f>IF(P48&lt;&gt;0,P48/Q48,"")</f>
        <v>3.1596638655462184</v>
      </c>
      <c r="T48" s="74">
        <v>680</v>
      </c>
      <c r="U48" s="139">
        <f t="shared" si="2"/>
        <v>-0.4470588235294118</v>
      </c>
      <c r="V48" s="74">
        <v>1048124.5</v>
      </c>
      <c r="W48" s="135">
        <v>170737</v>
      </c>
      <c r="X48" s="169">
        <f>V48/W48</f>
        <v>6.138824625008053</v>
      </c>
      <c r="Y48" s="40"/>
    </row>
    <row r="49" spans="1:25" s="41" customFormat="1" ht="18">
      <c r="A49" s="46">
        <v>43</v>
      </c>
      <c r="B49" s="129"/>
      <c r="C49" s="132" t="s">
        <v>106</v>
      </c>
      <c r="D49" s="71">
        <v>38835</v>
      </c>
      <c r="E49" s="133" t="s">
        <v>107</v>
      </c>
      <c r="F49" s="133" t="s">
        <v>108</v>
      </c>
      <c r="G49" s="134">
        <v>8</v>
      </c>
      <c r="H49" s="134">
        <v>3</v>
      </c>
      <c r="I49" s="134">
        <v>6</v>
      </c>
      <c r="J49" s="74">
        <v>71</v>
      </c>
      <c r="K49" s="135">
        <v>15</v>
      </c>
      <c r="L49" s="74">
        <v>149</v>
      </c>
      <c r="M49" s="135">
        <v>27</v>
      </c>
      <c r="N49" s="74">
        <v>103.5</v>
      </c>
      <c r="O49" s="135">
        <v>18</v>
      </c>
      <c r="P49" s="75">
        <f t="shared" si="3"/>
        <v>323.5</v>
      </c>
      <c r="Q49" s="136">
        <f t="shared" si="3"/>
        <v>60</v>
      </c>
      <c r="R49" s="137">
        <f>IF(P49&lt;&gt;0,Q49/H49,"")</f>
        <v>20</v>
      </c>
      <c r="S49" s="138">
        <f>IF(P49&lt;&gt;0,P49/Q49,"")</f>
        <v>5.391666666666667</v>
      </c>
      <c r="T49" s="99">
        <v>1522</v>
      </c>
      <c r="U49" s="139">
        <f t="shared" si="2"/>
        <v>-0.7874507227332457</v>
      </c>
      <c r="V49" s="75">
        <v>40622.5</v>
      </c>
      <c r="W49" s="146">
        <v>5233</v>
      </c>
      <c r="X49" s="169">
        <f>IF(V49&lt;&gt;0,V49/W49,"")</f>
        <v>7.762755589527996</v>
      </c>
      <c r="Y49" s="40"/>
    </row>
    <row r="50" spans="1:25" s="41" customFormat="1" ht="18">
      <c r="A50" s="46">
        <v>44</v>
      </c>
      <c r="B50" s="129"/>
      <c r="C50" s="132" t="s">
        <v>141</v>
      </c>
      <c r="D50" s="71">
        <v>38772</v>
      </c>
      <c r="E50" s="133" t="s">
        <v>24</v>
      </c>
      <c r="F50" s="133" t="s">
        <v>57</v>
      </c>
      <c r="G50" s="134">
        <v>83</v>
      </c>
      <c r="H50" s="134">
        <v>1</v>
      </c>
      <c r="I50" s="134">
        <v>10</v>
      </c>
      <c r="J50" s="74">
        <v>109</v>
      </c>
      <c r="K50" s="135">
        <v>25</v>
      </c>
      <c r="L50" s="74">
        <v>128</v>
      </c>
      <c r="M50" s="135">
        <v>29</v>
      </c>
      <c r="N50" s="74">
        <v>84</v>
      </c>
      <c r="O50" s="135">
        <v>19</v>
      </c>
      <c r="P50" s="75">
        <f t="shared" si="3"/>
        <v>321</v>
      </c>
      <c r="Q50" s="136">
        <f t="shared" si="3"/>
        <v>73</v>
      </c>
      <c r="R50" s="137">
        <f>IF(P50&lt;&gt;0,Q50/H50,"")</f>
        <v>73</v>
      </c>
      <c r="S50" s="138">
        <f>IF(P50&lt;&gt;0,P50/Q50,"")</f>
        <v>4.397260273972603</v>
      </c>
      <c r="T50" s="74">
        <v>389</v>
      </c>
      <c r="U50" s="139">
        <f t="shared" si="2"/>
        <v>-0.17480719794344474</v>
      </c>
      <c r="V50" s="74">
        <v>1100425.5</v>
      </c>
      <c r="W50" s="135">
        <v>145220</v>
      </c>
      <c r="X50" s="169">
        <f>V50/W50</f>
        <v>7.5776442638754995</v>
      </c>
      <c r="Y50" s="40"/>
    </row>
    <row r="51" spans="1:25" s="41" customFormat="1" ht="18">
      <c r="A51" s="46">
        <v>45</v>
      </c>
      <c r="B51" s="129"/>
      <c r="C51" s="140" t="s">
        <v>142</v>
      </c>
      <c r="D51" s="141">
        <v>38674</v>
      </c>
      <c r="E51" s="142" t="s">
        <v>25</v>
      </c>
      <c r="F51" s="142" t="s">
        <v>82</v>
      </c>
      <c r="G51" s="143">
        <v>72</v>
      </c>
      <c r="H51" s="143">
        <v>3</v>
      </c>
      <c r="I51" s="143">
        <v>29</v>
      </c>
      <c r="J51" s="144">
        <v>52</v>
      </c>
      <c r="K51" s="145">
        <v>8</v>
      </c>
      <c r="L51" s="144">
        <v>99</v>
      </c>
      <c r="M51" s="145">
        <v>19</v>
      </c>
      <c r="N51" s="144">
        <v>84</v>
      </c>
      <c r="O51" s="145">
        <v>16</v>
      </c>
      <c r="P51" s="144">
        <f>J51+L51+N51</f>
        <v>235</v>
      </c>
      <c r="Q51" s="145">
        <f>K51+M51+O51</f>
        <v>43</v>
      </c>
      <c r="R51" s="146">
        <f>Q51/H51</f>
        <v>14.333333333333334</v>
      </c>
      <c r="S51" s="147">
        <f>P51/Q51</f>
        <v>5.465116279069767</v>
      </c>
      <c r="T51" s="144">
        <v>402</v>
      </c>
      <c r="U51" s="139">
        <f t="shared" si="2"/>
        <v>-0.4154228855721393</v>
      </c>
      <c r="V51" s="144">
        <v>25082850</v>
      </c>
      <c r="W51" s="145">
        <v>3730569</v>
      </c>
      <c r="X51" s="171">
        <f>V51/W51</f>
        <v>6.723599000581412</v>
      </c>
      <c r="Y51" s="40"/>
    </row>
    <row r="52" spans="1:25" s="41" customFormat="1" ht="18">
      <c r="A52" s="46">
        <v>46</v>
      </c>
      <c r="B52" s="129"/>
      <c r="C52" s="154" t="s">
        <v>118</v>
      </c>
      <c r="D52" s="141">
        <v>38751</v>
      </c>
      <c r="E52" s="155" t="s">
        <v>110</v>
      </c>
      <c r="F52" s="155" t="s">
        <v>119</v>
      </c>
      <c r="G52" s="156">
        <v>277</v>
      </c>
      <c r="H52" s="156">
        <v>3</v>
      </c>
      <c r="I52" s="156">
        <v>18</v>
      </c>
      <c r="J52" s="144">
        <v>54</v>
      </c>
      <c r="K52" s="145">
        <v>11</v>
      </c>
      <c r="L52" s="144">
        <v>86</v>
      </c>
      <c r="M52" s="145">
        <v>20</v>
      </c>
      <c r="N52" s="144">
        <v>71</v>
      </c>
      <c r="O52" s="145">
        <v>18</v>
      </c>
      <c r="P52" s="144">
        <v>211</v>
      </c>
      <c r="Q52" s="145">
        <v>49</v>
      </c>
      <c r="R52" s="137">
        <f>IF(P52&lt;&gt;0,Q52/H52,"")</f>
        <v>16.333333333333332</v>
      </c>
      <c r="S52" s="138">
        <f>IF(P52&lt;&gt;0,P52/Q52,"")</f>
        <v>4.3061224489795915</v>
      </c>
      <c r="T52" s="144">
        <v>96</v>
      </c>
      <c r="U52" s="139">
        <f t="shared" si="2"/>
        <v>1.1979166666666667</v>
      </c>
      <c r="V52" s="144">
        <v>27412068</v>
      </c>
      <c r="W52" s="145">
        <v>4243223.666666667</v>
      </c>
      <c r="X52" s="170">
        <v>6.460198696415642</v>
      </c>
      <c r="Y52" s="40"/>
    </row>
    <row r="53" spans="1:30" s="42" customFormat="1" ht="18.75">
      <c r="A53" s="46">
        <v>47</v>
      </c>
      <c r="B53" s="129"/>
      <c r="C53" s="132" t="s">
        <v>143</v>
      </c>
      <c r="D53" s="71">
        <v>38674</v>
      </c>
      <c r="E53" s="133" t="s">
        <v>107</v>
      </c>
      <c r="F53" s="133" t="s">
        <v>144</v>
      </c>
      <c r="G53" s="134">
        <v>5</v>
      </c>
      <c r="H53" s="134">
        <v>1</v>
      </c>
      <c r="I53" s="134">
        <v>7</v>
      </c>
      <c r="J53" s="74">
        <v>47</v>
      </c>
      <c r="K53" s="135">
        <v>9</v>
      </c>
      <c r="L53" s="74">
        <v>43</v>
      </c>
      <c r="M53" s="135">
        <v>8</v>
      </c>
      <c r="N53" s="74">
        <v>117</v>
      </c>
      <c r="O53" s="135">
        <v>22</v>
      </c>
      <c r="P53" s="75">
        <f>+J53+L53+N53</f>
        <v>207</v>
      </c>
      <c r="Q53" s="136">
        <f>+K53+M53+O53</f>
        <v>39</v>
      </c>
      <c r="R53" s="137">
        <f>IF(P53&lt;&gt;0,Q53/H53,"")</f>
        <v>39</v>
      </c>
      <c r="S53" s="138">
        <f>IF(P53&lt;&gt;0,P53/Q53,"")</f>
        <v>5.3076923076923075</v>
      </c>
      <c r="T53" s="99"/>
      <c r="U53" s="139">
        <f t="shared" si="2"/>
      </c>
      <c r="V53" s="75">
        <v>24848.5</v>
      </c>
      <c r="W53" s="146">
        <v>3087</v>
      </c>
      <c r="X53" s="169">
        <f>IF(V53&lt;&gt;0,V53/W53,"")</f>
        <v>8.049400712666019</v>
      </c>
      <c r="Y53" s="40"/>
      <c r="Z53" s="40"/>
      <c r="AA53" s="44"/>
      <c r="AB53" s="44"/>
      <c r="AC53" s="44"/>
      <c r="AD53" s="44"/>
    </row>
    <row r="54" spans="1:30" s="42" customFormat="1" ht="18.75">
      <c r="A54" s="46">
        <v>48</v>
      </c>
      <c r="B54" s="129"/>
      <c r="C54" s="151" t="s">
        <v>104</v>
      </c>
      <c r="D54" s="76">
        <v>38716</v>
      </c>
      <c r="E54" s="151" t="s">
        <v>30</v>
      </c>
      <c r="F54" s="151" t="s">
        <v>105</v>
      </c>
      <c r="G54" s="152">
        <v>9</v>
      </c>
      <c r="H54" s="152">
        <v>1</v>
      </c>
      <c r="I54" s="152">
        <v>21</v>
      </c>
      <c r="J54" s="77">
        <v>64</v>
      </c>
      <c r="K54" s="146">
        <v>16</v>
      </c>
      <c r="L54" s="77">
        <v>60</v>
      </c>
      <c r="M54" s="146">
        <v>12</v>
      </c>
      <c r="N54" s="77">
        <v>82</v>
      </c>
      <c r="O54" s="146">
        <v>16</v>
      </c>
      <c r="P54" s="77">
        <f>J54+L54+N54</f>
        <v>206</v>
      </c>
      <c r="Q54" s="146">
        <f>K54+M54+O54</f>
        <v>44</v>
      </c>
      <c r="R54" s="146">
        <f>Q54/H54</f>
        <v>44</v>
      </c>
      <c r="S54" s="147">
        <f>P54/Q54</f>
        <v>4.681818181818182</v>
      </c>
      <c r="T54" s="77">
        <v>1627.5</v>
      </c>
      <c r="U54" s="139">
        <f t="shared" si="2"/>
        <v>-0.8734254992319509</v>
      </c>
      <c r="V54" s="77">
        <v>114582</v>
      </c>
      <c r="W54" s="146">
        <v>18107</v>
      </c>
      <c r="X54" s="171">
        <f>V54/W54</f>
        <v>6.3280499254431986</v>
      </c>
      <c r="Y54" s="40"/>
      <c r="Z54" s="40"/>
      <c r="AA54" s="44"/>
      <c r="AB54" s="44"/>
      <c r="AC54" s="44"/>
      <c r="AD54" s="44"/>
    </row>
    <row r="55" spans="1:30" s="42" customFormat="1" ht="18.75">
      <c r="A55" s="46">
        <v>49</v>
      </c>
      <c r="B55" s="129"/>
      <c r="C55" s="18" t="s">
        <v>112</v>
      </c>
      <c r="D55" s="71">
        <v>38793</v>
      </c>
      <c r="E55" s="73" t="s">
        <v>27</v>
      </c>
      <c r="F55" s="142" t="s">
        <v>51</v>
      </c>
      <c r="G55" s="24">
        <v>129</v>
      </c>
      <c r="H55" s="24">
        <v>1</v>
      </c>
      <c r="I55" s="24">
        <v>12</v>
      </c>
      <c r="J55" s="144">
        <v>48</v>
      </c>
      <c r="K55" s="145">
        <v>14</v>
      </c>
      <c r="L55" s="144">
        <v>75</v>
      </c>
      <c r="M55" s="145">
        <v>22</v>
      </c>
      <c r="N55" s="144">
        <v>83</v>
      </c>
      <c r="O55" s="145">
        <v>24</v>
      </c>
      <c r="P55" s="144">
        <f>+N55+L55+J55</f>
        <v>206</v>
      </c>
      <c r="Q55" s="145">
        <f>+O55+M55+K55</f>
        <v>60</v>
      </c>
      <c r="R55" s="145">
        <f>+Q55/H55</f>
        <v>60</v>
      </c>
      <c r="S55" s="150">
        <f>+P55/Q55</f>
        <v>3.433333333333333</v>
      </c>
      <c r="T55" s="144">
        <v>522</v>
      </c>
      <c r="U55" s="139">
        <f t="shared" si="2"/>
        <v>-0.6053639846743295</v>
      </c>
      <c r="V55" s="144">
        <v>1785696</v>
      </c>
      <c r="W55" s="145">
        <v>271481</v>
      </c>
      <c r="X55" s="170">
        <f>+V55/W55</f>
        <v>6.577609482799901</v>
      </c>
      <c r="Y55" s="40"/>
      <c r="Z55" s="40"/>
      <c r="AA55" s="44"/>
      <c r="AB55" s="44"/>
      <c r="AC55" s="44"/>
      <c r="AD55" s="44"/>
    </row>
    <row r="56" spans="1:30" s="42" customFormat="1" ht="18.75">
      <c r="A56" s="46">
        <v>50</v>
      </c>
      <c r="B56" s="129"/>
      <c r="C56" s="132" t="s">
        <v>145</v>
      </c>
      <c r="D56" s="71">
        <v>38716</v>
      </c>
      <c r="E56" s="133" t="s">
        <v>24</v>
      </c>
      <c r="F56" s="133" t="s">
        <v>55</v>
      </c>
      <c r="G56" s="134">
        <v>60</v>
      </c>
      <c r="H56" s="134">
        <v>1</v>
      </c>
      <c r="I56" s="134">
        <v>16</v>
      </c>
      <c r="J56" s="74">
        <v>25</v>
      </c>
      <c r="K56" s="135">
        <v>5</v>
      </c>
      <c r="L56" s="74">
        <v>80</v>
      </c>
      <c r="M56" s="135">
        <v>16</v>
      </c>
      <c r="N56" s="74">
        <v>50</v>
      </c>
      <c r="O56" s="135">
        <v>10</v>
      </c>
      <c r="P56" s="75">
        <f aca="true" t="shared" si="4" ref="P56:Q59">+J56+L56+N56</f>
        <v>155</v>
      </c>
      <c r="Q56" s="136">
        <f t="shared" si="4"/>
        <v>31</v>
      </c>
      <c r="R56" s="137">
        <f>IF(P56&lt;&gt;0,Q56/H56,"")</f>
        <v>31</v>
      </c>
      <c r="S56" s="138">
        <f>IF(P56&lt;&gt;0,P56/Q56,"")</f>
        <v>5</v>
      </c>
      <c r="T56" s="74"/>
      <c r="U56" s="139">
        <f t="shared" si="2"/>
      </c>
      <c r="V56" s="74">
        <v>588180.5</v>
      </c>
      <c r="W56" s="135">
        <v>84339</v>
      </c>
      <c r="X56" s="169">
        <f>V56/W56</f>
        <v>6.974003723069991</v>
      </c>
      <c r="Y56" s="40"/>
      <c r="Z56" s="40"/>
      <c r="AA56" s="44"/>
      <c r="AB56" s="44"/>
      <c r="AC56" s="44"/>
      <c r="AD56" s="44"/>
    </row>
    <row r="57" spans="1:30" s="42" customFormat="1" ht="18.75">
      <c r="A57" s="46">
        <v>51</v>
      </c>
      <c r="B57" s="129"/>
      <c r="C57" s="132" t="s">
        <v>117</v>
      </c>
      <c r="D57" s="71">
        <v>38793</v>
      </c>
      <c r="E57" s="133" t="s">
        <v>24</v>
      </c>
      <c r="F57" s="133" t="s">
        <v>26</v>
      </c>
      <c r="G57" s="134">
        <v>61</v>
      </c>
      <c r="H57" s="134">
        <v>1</v>
      </c>
      <c r="I57" s="134">
        <v>11</v>
      </c>
      <c r="J57" s="74">
        <v>13</v>
      </c>
      <c r="K57" s="135">
        <v>3</v>
      </c>
      <c r="L57" s="74">
        <v>88</v>
      </c>
      <c r="M57" s="135">
        <v>21</v>
      </c>
      <c r="N57" s="74">
        <v>36</v>
      </c>
      <c r="O57" s="135">
        <v>8</v>
      </c>
      <c r="P57" s="75">
        <f t="shared" si="4"/>
        <v>137</v>
      </c>
      <c r="Q57" s="136">
        <f t="shared" si="4"/>
        <v>32</v>
      </c>
      <c r="R57" s="137">
        <f>IF(P57&lt;&gt;0,Q57/H57,"")</f>
        <v>32</v>
      </c>
      <c r="S57" s="138">
        <f>IF(P57&lt;&gt;0,P57/Q57,"")</f>
        <v>4.28125</v>
      </c>
      <c r="T57" s="74">
        <v>147</v>
      </c>
      <c r="U57" s="139">
        <f t="shared" si="2"/>
        <v>-0.06802721088435375</v>
      </c>
      <c r="V57" s="74">
        <v>735708.75</v>
      </c>
      <c r="W57" s="135">
        <v>92730</v>
      </c>
      <c r="X57" s="169">
        <f>V57/W57</f>
        <v>7.933880621158202</v>
      </c>
      <c r="Y57" s="40"/>
      <c r="Z57" s="40"/>
      <c r="AA57" s="44"/>
      <c r="AB57" s="44"/>
      <c r="AC57" s="44"/>
      <c r="AD57" s="44"/>
    </row>
    <row r="58" spans="1:30" s="42" customFormat="1" ht="18.75">
      <c r="A58" s="46">
        <v>52</v>
      </c>
      <c r="B58" s="129"/>
      <c r="C58" s="132" t="s">
        <v>85</v>
      </c>
      <c r="D58" s="71">
        <v>38849</v>
      </c>
      <c r="E58" s="133" t="s">
        <v>24</v>
      </c>
      <c r="F58" s="133" t="s">
        <v>28</v>
      </c>
      <c r="G58" s="134">
        <v>20</v>
      </c>
      <c r="H58" s="134">
        <v>1</v>
      </c>
      <c r="I58" s="134">
        <v>4</v>
      </c>
      <c r="J58" s="74">
        <v>10</v>
      </c>
      <c r="K58" s="135">
        <v>2</v>
      </c>
      <c r="L58" s="74">
        <v>67</v>
      </c>
      <c r="M58" s="135">
        <v>10</v>
      </c>
      <c r="N58" s="74">
        <v>14</v>
      </c>
      <c r="O58" s="135">
        <v>2</v>
      </c>
      <c r="P58" s="75">
        <f t="shared" si="4"/>
        <v>91</v>
      </c>
      <c r="Q58" s="136">
        <f t="shared" si="4"/>
        <v>14</v>
      </c>
      <c r="R58" s="137">
        <f>IF(P58&lt;&gt;0,Q58/H58,"")</f>
        <v>14</v>
      </c>
      <c r="S58" s="138">
        <f>IF(P58&lt;&gt;0,P58/Q58,"")</f>
        <v>6.5</v>
      </c>
      <c r="T58" s="74">
        <v>138</v>
      </c>
      <c r="U58" s="139">
        <f t="shared" si="2"/>
        <v>-0.34057971014492755</v>
      </c>
      <c r="V58" s="74">
        <v>32003.5</v>
      </c>
      <c r="W58" s="135">
        <v>3642</v>
      </c>
      <c r="X58" s="169">
        <f>V58/W58</f>
        <v>8.787342119714443</v>
      </c>
      <c r="Y58" s="40"/>
      <c r="Z58" s="40"/>
      <c r="AA58" s="44"/>
      <c r="AB58" s="44"/>
      <c r="AC58" s="44"/>
      <c r="AD58" s="44"/>
    </row>
    <row r="59" spans="1:30" s="42" customFormat="1" ht="18.75">
      <c r="A59" s="46">
        <v>53</v>
      </c>
      <c r="B59" s="129"/>
      <c r="C59" s="18" t="s">
        <v>121</v>
      </c>
      <c r="D59" s="71">
        <v>38793</v>
      </c>
      <c r="E59" s="73" t="s">
        <v>102</v>
      </c>
      <c r="F59" s="73" t="s">
        <v>122</v>
      </c>
      <c r="G59" s="24">
        <v>71</v>
      </c>
      <c r="H59" s="24">
        <v>1</v>
      </c>
      <c r="I59" s="24">
        <v>12</v>
      </c>
      <c r="J59" s="74">
        <v>30</v>
      </c>
      <c r="K59" s="135">
        <v>6</v>
      </c>
      <c r="L59" s="74">
        <v>40</v>
      </c>
      <c r="M59" s="135">
        <v>8</v>
      </c>
      <c r="N59" s="74">
        <v>15</v>
      </c>
      <c r="O59" s="135">
        <v>3</v>
      </c>
      <c r="P59" s="75">
        <f t="shared" si="4"/>
        <v>85</v>
      </c>
      <c r="Q59" s="136">
        <f t="shared" si="4"/>
        <v>17</v>
      </c>
      <c r="R59" s="137">
        <f>IF(P59&lt;&gt;0,Q59/H59,"")</f>
        <v>17</v>
      </c>
      <c r="S59" s="138">
        <f>IF(P59&lt;&gt;0,P59/Q59,"")</f>
        <v>5</v>
      </c>
      <c r="T59" s="74">
        <v>70</v>
      </c>
      <c r="U59" s="139">
        <f t="shared" si="2"/>
        <v>0.21428571428571427</v>
      </c>
      <c r="V59" s="75">
        <f>139188.5+65126.5+15320+6439+3617+3772+4116+209.5+299+80+130+85</f>
        <v>238382.5</v>
      </c>
      <c r="W59" s="146">
        <f>20151+10232+2945+1343+1021+739+717+69+58+16+26+17</f>
        <v>37334</v>
      </c>
      <c r="X59" s="169">
        <f>IF(V59&lt;&gt;0,V59/W59,"")</f>
        <v>6.385131515508651</v>
      </c>
      <c r="Y59" s="40"/>
      <c r="Z59" s="40"/>
      <c r="AA59" s="44"/>
      <c r="AB59" s="44"/>
      <c r="AC59" s="44"/>
      <c r="AD59" s="44"/>
    </row>
    <row r="60" spans="1:30" s="42" customFormat="1" ht="18.75">
      <c r="A60" s="46">
        <v>54</v>
      </c>
      <c r="B60" s="129"/>
      <c r="C60" s="140" t="s">
        <v>99</v>
      </c>
      <c r="D60" s="141">
        <v>38758</v>
      </c>
      <c r="E60" s="142" t="s">
        <v>25</v>
      </c>
      <c r="F60" s="142" t="s">
        <v>100</v>
      </c>
      <c r="G60" s="143">
        <v>58</v>
      </c>
      <c r="H60" s="143">
        <v>2</v>
      </c>
      <c r="I60" s="143">
        <v>17</v>
      </c>
      <c r="J60" s="144">
        <v>6</v>
      </c>
      <c r="K60" s="145">
        <v>2</v>
      </c>
      <c r="L60" s="144">
        <v>15</v>
      </c>
      <c r="M60" s="145">
        <v>5</v>
      </c>
      <c r="N60" s="144">
        <v>51</v>
      </c>
      <c r="O60" s="145">
        <v>17</v>
      </c>
      <c r="P60" s="144">
        <f>J60+L60+N60</f>
        <v>72</v>
      </c>
      <c r="Q60" s="145">
        <f>K60+M60+O60</f>
        <v>24</v>
      </c>
      <c r="R60" s="146">
        <f>Q60/H60</f>
        <v>12</v>
      </c>
      <c r="S60" s="147">
        <f>P60/Q60</f>
        <v>3</v>
      </c>
      <c r="T60" s="144">
        <v>5061</v>
      </c>
      <c r="U60" s="139">
        <f t="shared" si="2"/>
        <v>-0.9857735625370481</v>
      </c>
      <c r="V60" s="144">
        <v>3293475.5</v>
      </c>
      <c r="W60" s="145">
        <v>535324</v>
      </c>
      <c r="X60" s="171">
        <f>V60/W60</f>
        <v>6.152303091212051</v>
      </c>
      <c r="Y60" s="40"/>
      <c r="Z60" s="40"/>
      <c r="AA60" s="44"/>
      <c r="AB60" s="44"/>
      <c r="AC60" s="44"/>
      <c r="AD60" s="44"/>
    </row>
    <row r="61" spans="1:30" s="42" customFormat="1" ht="18.75">
      <c r="A61" s="46">
        <v>55</v>
      </c>
      <c r="B61" s="129"/>
      <c r="C61" s="151" t="s">
        <v>146</v>
      </c>
      <c r="D61" s="76">
        <v>38744</v>
      </c>
      <c r="E61" s="151" t="s">
        <v>30</v>
      </c>
      <c r="F61" s="151" t="s">
        <v>147</v>
      </c>
      <c r="G61" s="152">
        <v>7</v>
      </c>
      <c r="H61" s="152">
        <v>1</v>
      </c>
      <c r="I61" s="152">
        <v>16</v>
      </c>
      <c r="J61" s="77">
        <v>25</v>
      </c>
      <c r="K61" s="146">
        <v>5</v>
      </c>
      <c r="L61" s="77">
        <v>15</v>
      </c>
      <c r="M61" s="146">
        <v>3</v>
      </c>
      <c r="N61" s="77">
        <v>30</v>
      </c>
      <c r="O61" s="146">
        <v>6</v>
      </c>
      <c r="P61" s="77">
        <f>J61+L61+N61</f>
        <v>70</v>
      </c>
      <c r="Q61" s="146">
        <f>K61+M61+O61</f>
        <v>14</v>
      </c>
      <c r="R61" s="146">
        <f>Q61/H61</f>
        <v>14</v>
      </c>
      <c r="S61" s="147">
        <f>P61/Q61</f>
        <v>5</v>
      </c>
      <c r="T61" s="77"/>
      <c r="U61" s="139">
        <f t="shared" si="2"/>
      </c>
      <c r="V61" s="77">
        <v>77263.5</v>
      </c>
      <c r="W61" s="146">
        <v>11951</v>
      </c>
      <c r="X61" s="171">
        <f>V61/W61</f>
        <v>6.465023847376789</v>
      </c>
      <c r="Y61" s="40"/>
      <c r="Z61" s="40"/>
      <c r="AA61" s="44"/>
      <c r="AB61" s="44"/>
      <c r="AC61" s="44"/>
      <c r="AD61" s="44"/>
    </row>
    <row r="62" spans="1:30" s="42" customFormat="1" ht="18.75">
      <c r="A62" s="46">
        <v>56</v>
      </c>
      <c r="B62" s="129"/>
      <c r="C62" s="18" t="s">
        <v>43</v>
      </c>
      <c r="D62" s="71">
        <v>38807</v>
      </c>
      <c r="E62" s="73" t="s">
        <v>45</v>
      </c>
      <c r="F62" s="73" t="s">
        <v>46</v>
      </c>
      <c r="G62" s="24">
        <v>115</v>
      </c>
      <c r="H62" s="24">
        <v>1</v>
      </c>
      <c r="I62" s="24">
        <v>10</v>
      </c>
      <c r="J62" s="74">
        <v>25</v>
      </c>
      <c r="K62" s="135">
        <v>4</v>
      </c>
      <c r="L62" s="74">
        <v>43</v>
      </c>
      <c r="M62" s="135">
        <v>7</v>
      </c>
      <c r="N62" s="74">
        <v>0</v>
      </c>
      <c r="O62" s="135">
        <v>0</v>
      </c>
      <c r="P62" s="75">
        <f>+J62+L62+N62</f>
        <v>68</v>
      </c>
      <c r="Q62" s="136">
        <f>+K62+M62+O62</f>
        <v>11</v>
      </c>
      <c r="R62" s="137">
        <f>IF(P62&lt;&gt;0,Q62/H62,"")</f>
        <v>11</v>
      </c>
      <c r="S62" s="138">
        <f>IF(P62&lt;&gt;0,P62/Q62,"")</f>
        <v>6.181818181818182</v>
      </c>
      <c r="T62" s="75">
        <f>97+141+164</f>
        <v>402</v>
      </c>
      <c r="U62" s="139">
        <f t="shared" si="2"/>
        <v>-0.8308457711442786</v>
      </c>
      <c r="V62" s="74">
        <v>2088317.1</v>
      </c>
      <c r="W62" s="135">
        <v>290568</v>
      </c>
      <c r="X62" s="169">
        <f>V62/W62</f>
        <v>7.187016808457917</v>
      </c>
      <c r="Y62" s="40"/>
      <c r="Z62" s="40"/>
      <c r="AA62" s="44"/>
      <c r="AB62" s="44"/>
      <c r="AC62" s="44"/>
      <c r="AD62" s="44"/>
    </row>
    <row r="63" spans="1:30" s="42" customFormat="1" ht="18.75">
      <c r="A63" s="46">
        <v>57</v>
      </c>
      <c r="B63" s="129"/>
      <c r="C63" s="154" t="s">
        <v>109</v>
      </c>
      <c r="D63" s="141">
        <v>38709</v>
      </c>
      <c r="E63" s="155" t="s">
        <v>110</v>
      </c>
      <c r="F63" s="155" t="s">
        <v>111</v>
      </c>
      <c r="G63" s="156">
        <v>233</v>
      </c>
      <c r="H63" s="156">
        <v>1</v>
      </c>
      <c r="I63" s="156">
        <v>23</v>
      </c>
      <c r="J63" s="144">
        <v>0</v>
      </c>
      <c r="K63" s="145">
        <v>0</v>
      </c>
      <c r="L63" s="144">
        <v>5</v>
      </c>
      <c r="M63" s="145">
        <v>1</v>
      </c>
      <c r="N63" s="144">
        <v>10</v>
      </c>
      <c r="O63" s="145">
        <v>2</v>
      </c>
      <c r="P63" s="144">
        <v>15</v>
      </c>
      <c r="Q63" s="145">
        <v>3</v>
      </c>
      <c r="R63" s="137">
        <f>IF(P63&lt;&gt;0,Q63/H63,"")</f>
        <v>3</v>
      </c>
      <c r="S63" s="138">
        <f>IF(P63&lt;&gt;0,P63/Q63,"")</f>
        <v>5</v>
      </c>
      <c r="T63" s="144">
        <v>750</v>
      </c>
      <c r="U63" s="139">
        <f t="shared" si="2"/>
        <v>-0.98</v>
      </c>
      <c r="V63" s="144">
        <v>17074433.5</v>
      </c>
      <c r="W63" s="145">
        <v>2576943</v>
      </c>
      <c r="X63" s="170">
        <v>6.625848340456114</v>
      </c>
      <c r="Y63" s="40"/>
      <c r="Z63" s="40"/>
      <c r="AA63" s="44"/>
      <c r="AB63" s="44"/>
      <c r="AC63" s="44"/>
      <c r="AD63" s="44"/>
    </row>
    <row r="64" spans="1:30" s="42" customFormat="1" ht="19.5" thickBot="1">
      <c r="A64" s="46">
        <v>58</v>
      </c>
      <c r="B64" s="131"/>
      <c r="C64" s="100" t="s">
        <v>64</v>
      </c>
      <c r="D64" s="101">
        <v>38506</v>
      </c>
      <c r="E64" s="102" t="s">
        <v>27</v>
      </c>
      <c r="F64" s="172" t="s">
        <v>148</v>
      </c>
      <c r="G64" s="103">
        <v>106</v>
      </c>
      <c r="H64" s="103">
        <v>1</v>
      </c>
      <c r="I64" s="103">
        <v>53</v>
      </c>
      <c r="J64" s="173">
        <v>0</v>
      </c>
      <c r="K64" s="174">
        <v>0</v>
      </c>
      <c r="L64" s="173">
        <v>0</v>
      </c>
      <c r="M64" s="174">
        <v>0</v>
      </c>
      <c r="N64" s="173">
        <v>12</v>
      </c>
      <c r="O64" s="174">
        <v>2</v>
      </c>
      <c r="P64" s="173">
        <f>+N64+L64+J64</f>
        <v>12</v>
      </c>
      <c r="Q64" s="174">
        <f>+O64+M64+K64</f>
        <v>2</v>
      </c>
      <c r="R64" s="174">
        <f>+Q64/H64</f>
        <v>2</v>
      </c>
      <c r="S64" s="175">
        <f>+P64/Q64</f>
        <v>6</v>
      </c>
      <c r="T64" s="173">
        <v>60</v>
      </c>
      <c r="U64" s="176">
        <f t="shared" si="2"/>
        <v>-0.8</v>
      </c>
      <c r="V64" s="173">
        <v>1517651</v>
      </c>
      <c r="W64" s="174">
        <v>236676</v>
      </c>
      <c r="X64" s="177">
        <f>+V64/W64</f>
        <v>6.412356977471311</v>
      </c>
      <c r="Y64" s="40"/>
      <c r="Z64" s="40"/>
      <c r="AA64" s="44"/>
      <c r="AB64" s="44"/>
      <c r="AC64" s="44"/>
      <c r="AD64" s="44"/>
    </row>
    <row r="65" spans="1:30" s="8" customFormat="1" ht="19.5" thickBot="1">
      <c r="A65" s="25"/>
      <c r="B65" s="47"/>
      <c r="C65" s="48"/>
      <c r="D65" s="49"/>
      <c r="E65" s="49"/>
      <c r="F65" s="50"/>
      <c r="G65" s="51"/>
      <c r="H65" s="51"/>
      <c r="I65" s="51"/>
      <c r="J65" s="52"/>
      <c r="K65" s="53"/>
      <c r="L65" s="52"/>
      <c r="M65" s="53"/>
      <c r="N65" s="52"/>
      <c r="O65" s="53"/>
      <c r="P65" s="54"/>
      <c r="Q65" s="55"/>
      <c r="R65" s="56"/>
      <c r="S65" s="57"/>
      <c r="T65" s="52"/>
      <c r="U65" s="58"/>
      <c r="V65" s="52"/>
      <c r="W65" s="58"/>
      <c r="X65" s="58"/>
      <c r="Y65" s="6"/>
      <c r="Z65" s="7"/>
      <c r="AA65" s="6"/>
      <c r="AB65" s="6"/>
      <c r="AC65" s="6"/>
      <c r="AD65" s="6"/>
    </row>
    <row r="66" spans="1:30" s="21" customFormat="1" ht="15.75" thickBot="1">
      <c r="A66" s="28"/>
      <c r="B66" s="153" t="s">
        <v>40</v>
      </c>
      <c r="C66" s="121"/>
      <c r="D66" s="121"/>
      <c r="E66" s="121"/>
      <c r="F66" s="121"/>
      <c r="G66" s="30"/>
      <c r="H66" s="30">
        <f>SUM(H7:H65)</f>
        <v>1213</v>
      </c>
      <c r="I66" s="29"/>
      <c r="J66" s="31"/>
      <c r="K66" s="32"/>
      <c r="L66" s="31"/>
      <c r="M66" s="32"/>
      <c r="N66" s="31"/>
      <c r="O66" s="32"/>
      <c r="P66" s="31">
        <f>SUM(P7:P65)</f>
        <v>1548109.5</v>
      </c>
      <c r="Q66" s="32">
        <f>SUM(Q7:Q65)</f>
        <v>212466</v>
      </c>
      <c r="R66" s="33">
        <f>P66/H66</f>
        <v>1276.265045342127</v>
      </c>
      <c r="S66" s="34">
        <f>P66/Q66</f>
        <v>7.286386998390331</v>
      </c>
      <c r="T66" s="31"/>
      <c r="U66" s="35"/>
      <c r="V66" s="45"/>
      <c r="W66" s="36"/>
      <c r="X66" s="37"/>
      <c r="Z66" s="22"/>
      <c r="AD66" s="21" t="s">
        <v>41</v>
      </c>
    </row>
    <row r="67" spans="20:24" ht="18">
      <c r="T67" s="122" t="s">
        <v>42</v>
      </c>
      <c r="U67" s="122"/>
      <c r="V67" s="122"/>
      <c r="W67" s="122"/>
      <c r="X67" s="122"/>
    </row>
    <row r="68" spans="20:24" ht="18">
      <c r="T68" s="123"/>
      <c r="U68" s="123"/>
      <c r="V68" s="123"/>
      <c r="W68" s="123"/>
      <c r="X68" s="123"/>
    </row>
    <row r="69" spans="20:24" ht="18">
      <c r="T69" s="123"/>
      <c r="U69" s="123"/>
      <c r="V69" s="123"/>
      <c r="W69" s="123"/>
      <c r="X69" s="123"/>
    </row>
    <row r="70" spans="1:24" ht="18">
      <c r="A70" s="182" t="s">
        <v>123</v>
      </c>
      <c r="B70" s="183"/>
      <c r="C70" s="183"/>
      <c r="D70" s="183"/>
      <c r="E70" s="183"/>
      <c r="F70" s="183"/>
      <c r="G70" s="183"/>
      <c r="H70" s="183"/>
      <c r="I70" s="183"/>
      <c r="J70" s="183"/>
      <c r="K70" s="183"/>
      <c r="L70" s="183"/>
      <c r="M70" s="183"/>
      <c r="N70" s="183"/>
      <c r="O70" s="183"/>
      <c r="P70" s="183"/>
      <c r="Q70" s="183"/>
      <c r="R70" s="183"/>
      <c r="S70" s="183"/>
      <c r="T70" s="183"/>
      <c r="U70" s="183"/>
      <c r="V70" s="183"/>
      <c r="W70" s="183"/>
      <c r="X70" s="183"/>
    </row>
    <row r="71" spans="1:24" ht="18">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183"/>
    </row>
    <row r="72" spans="1:24" ht="18">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183"/>
    </row>
    <row r="73" spans="1:24" ht="18">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183"/>
    </row>
    <row r="74" spans="1:30" ht="18">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183"/>
      <c r="AD74" s="5" t="s">
        <v>41</v>
      </c>
    </row>
  </sheetData>
  <mergeCells count="20">
    <mergeCell ref="G5:G6"/>
    <mergeCell ref="T5:U5"/>
    <mergeCell ref="L5:M5"/>
    <mergeCell ref="N5:O5"/>
    <mergeCell ref="H5:H6"/>
    <mergeCell ref="I5:I6"/>
    <mergeCell ref="A1:X1"/>
    <mergeCell ref="A2:X2"/>
    <mergeCell ref="O3:X3"/>
    <mergeCell ref="A4:X4"/>
    <mergeCell ref="A70:X74"/>
    <mergeCell ref="V5:X5"/>
    <mergeCell ref="B66:F66"/>
    <mergeCell ref="T67:X69"/>
    <mergeCell ref="C5:C6"/>
    <mergeCell ref="D5:D6"/>
    <mergeCell ref="E5:E6"/>
    <mergeCell ref="F5:F6"/>
    <mergeCell ref="J5:K5"/>
    <mergeCell ref="P5:S5"/>
  </mergeCells>
  <printOptions/>
  <pageMargins left="0.33" right="0.22" top="1" bottom="1" header="0.5" footer="0.5"/>
  <pageSetup orientation="portrait" paperSize="9" scale="35" r:id="rId2"/>
  <ignoredErrors>
    <ignoredError sqref="P26:S30 P11:S25 P31:S33 X26:X30 P45:X55 X40:X41 X59" formula="1"/>
  </ignoredErrors>
  <drawing r:id="rId1"/>
</worksheet>
</file>

<file path=xl/worksheets/sheet2.xml><?xml version="1.0" encoding="utf-8"?>
<worksheet xmlns="http://schemas.openxmlformats.org/spreadsheetml/2006/main" xmlns:r="http://schemas.openxmlformats.org/officeDocument/2006/relationships">
  <dimension ref="A1:X27"/>
  <sheetViews>
    <sheetView workbookViewId="0" topLeftCell="A1">
      <selection activeCell="C3" sqref="C3"/>
    </sheetView>
  </sheetViews>
  <sheetFormatPr defaultColWidth="9.140625" defaultRowHeight="12.75"/>
  <cols>
    <col min="1" max="1" width="3.00390625" style="23" bestFit="1" customWidth="1"/>
    <col min="2" max="2" width="1.7109375" style="9" customWidth="1"/>
    <col min="3" max="3" width="39.140625" style="5" bestFit="1" customWidth="1"/>
    <col min="4" max="4" width="8.421875" style="5" hidden="1" customWidth="1"/>
    <col min="5" max="5" width="12.7109375" style="5" bestFit="1" customWidth="1"/>
    <col min="6" max="6" width="18.28125" style="10" hidden="1" customWidth="1"/>
    <col min="7" max="7" width="5.57421875" style="11" hidden="1" customWidth="1"/>
    <col min="8" max="8" width="6.8515625" style="11" bestFit="1" customWidth="1"/>
    <col min="9" max="9" width="8.00390625" style="11" customWidth="1"/>
    <col min="10" max="10" width="11.57421875" style="5" hidden="1" customWidth="1"/>
    <col min="11" max="11" width="7.28125" style="5" hidden="1" customWidth="1"/>
    <col min="12" max="12" width="11.57421875" style="5" hidden="1" customWidth="1"/>
    <col min="13" max="13" width="7.28125" style="5" hidden="1" customWidth="1"/>
    <col min="14" max="14" width="11.57421875" style="5" hidden="1" customWidth="1"/>
    <col min="15" max="15" width="0.13671875" style="5" customWidth="1"/>
    <col min="16" max="16" width="14.7109375" style="20" bestFit="1" customWidth="1"/>
    <col min="17" max="17" width="8.28125" style="5" bestFit="1" customWidth="1"/>
    <col min="18" max="18" width="7.8515625" style="5" hidden="1" customWidth="1"/>
    <col min="19" max="19" width="6.00390625" style="5" hidden="1" customWidth="1"/>
    <col min="20" max="20" width="13.421875" style="19" hidden="1" customWidth="1"/>
    <col min="21" max="21" width="8.00390625" style="5" hidden="1" customWidth="1"/>
    <col min="22" max="22" width="13.421875" style="19" bestFit="1" customWidth="1"/>
    <col min="23" max="23" width="8.28125" style="5" bestFit="1" customWidth="1"/>
    <col min="24" max="24" width="6.00390625" style="5" bestFit="1" customWidth="1"/>
    <col min="25" max="16384" width="38.57421875" style="5" customWidth="1"/>
  </cols>
  <sheetData>
    <row r="1" spans="1:24" s="111" customFormat="1" ht="19.5">
      <c r="A1" s="205" t="s">
        <v>88</v>
      </c>
      <c r="B1" s="206"/>
      <c r="C1" s="206"/>
      <c r="D1" s="206"/>
      <c r="E1" s="206"/>
      <c r="F1" s="206"/>
      <c r="G1" s="206"/>
      <c r="H1" s="206"/>
      <c r="I1" s="206"/>
      <c r="J1" s="206"/>
      <c r="K1" s="206"/>
      <c r="L1" s="206"/>
      <c r="M1" s="206"/>
      <c r="N1" s="206"/>
      <c r="O1" s="206"/>
      <c r="P1" s="206"/>
      <c r="Q1" s="206"/>
      <c r="R1" s="206"/>
      <c r="S1" s="206"/>
      <c r="T1" s="206"/>
      <c r="U1" s="206"/>
      <c r="V1" s="206"/>
      <c r="W1" s="206"/>
      <c r="X1" s="207"/>
    </row>
    <row r="2" spans="1:24" s="111" customFormat="1" ht="19.5">
      <c r="A2" s="208" t="s">
        <v>72</v>
      </c>
      <c r="B2" s="209"/>
      <c r="C2" s="209"/>
      <c r="D2" s="209"/>
      <c r="E2" s="209"/>
      <c r="F2" s="209"/>
      <c r="G2" s="209"/>
      <c r="H2" s="209"/>
      <c r="I2" s="209"/>
      <c r="J2" s="209"/>
      <c r="K2" s="209"/>
      <c r="L2" s="209"/>
      <c r="M2" s="209"/>
      <c r="N2" s="209"/>
      <c r="O2" s="209"/>
      <c r="P2" s="209"/>
      <c r="Q2" s="209"/>
      <c r="R2" s="209"/>
      <c r="S2" s="209"/>
      <c r="T2" s="209"/>
      <c r="U2" s="209"/>
      <c r="V2" s="209"/>
      <c r="W2" s="209"/>
      <c r="X2" s="210"/>
    </row>
    <row r="3" spans="1:24" s="111" customFormat="1" ht="20.25" thickBot="1">
      <c r="A3" s="112"/>
      <c r="B3" s="113"/>
      <c r="C3" s="114" t="s">
        <v>87</v>
      </c>
      <c r="D3" s="216" t="s">
        <v>125</v>
      </c>
      <c r="E3" s="217"/>
      <c r="F3" s="217"/>
      <c r="G3" s="217"/>
      <c r="H3" s="217"/>
      <c r="I3" s="217"/>
      <c r="J3" s="217"/>
      <c r="K3" s="217"/>
      <c r="L3" s="217"/>
      <c r="M3" s="217"/>
      <c r="N3" s="218"/>
      <c r="O3" s="218"/>
      <c r="P3" s="218"/>
      <c r="Q3" s="218"/>
      <c r="R3" s="218"/>
      <c r="S3" s="218"/>
      <c r="T3" s="218"/>
      <c r="U3" s="218"/>
      <c r="V3" s="218"/>
      <c r="W3" s="218"/>
      <c r="X3" s="219"/>
    </row>
    <row r="4" spans="1:24" s="80" customFormat="1" ht="18">
      <c r="A4" s="115"/>
      <c r="B4" s="70"/>
      <c r="C4" s="211" t="s">
        <v>0</v>
      </c>
      <c r="D4" s="213" t="s">
        <v>31</v>
      </c>
      <c r="E4" s="213" t="s">
        <v>2</v>
      </c>
      <c r="F4" s="213" t="s">
        <v>62</v>
      </c>
      <c r="G4" s="203" t="s">
        <v>32</v>
      </c>
      <c r="H4" s="203" t="s">
        <v>33</v>
      </c>
      <c r="I4" s="203" t="s">
        <v>34</v>
      </c>
      <c r="J4" s="202" t="s">
        <v>4</v>
      </c>
      <c r="K4" s="202"/>
      <c r="L4" s="202" t="s">
        <v>7</v>
      </c>
      <c r="M4" s="202"/>
      <c r="N4" s="202" t="s">
        <v>8</v>
      </c>
      <c r="O4" s="202"/>
      <c r="P4" s="202" t="s">
        <v>35</v>
      </c>
      <c r="Q4" s="202"/>
      <c r="R4" s="202"/>
      <c r="S4" s="202"/>
      <c r="T4" s="202" t="s">
        <v>36</v>
      </c>
      <c r="U4" s="202"/>
      <c r="V4" s="202" t="s">
        <v>37</v>
      </c>
      <c r="W4" s="202"/>
      <c r="X4" s="220"/>
    </row>
    <row r="5" spans="1:24" s="80" customFormat="1" ht="27.75" thickBot="1">
      <c r="A5" s="116"/>
      <c r="B5" s="12"/>
      <c r="C5" s="212"/>
      <c r="D5" s="214"/>
      <c r="E5" s="215"/>
      <c r="F5" s="215"/>
      <c r="G5" s="204"/>
      <c r="H5" s="204"/>
      <c r="I5" s="204"/>
      <c r="J5" s="15" t="s">
        <v>29</v>
      </c>
      <c r="K5" s="15" t="s">
        <v>16</v>
      </c>
      <c r="L5" s="15" t="s">
        <v>29</v>
      </c>
      <c r="M5" s="15" t="s">
        <v>16</v>
      </c>
      <c r="N5" s="15" t="s">
        <v>29</v>
      </c>
      <c r="O5" s="15" t="s">
        <v>16</v>
      </c>
      <c r="P5" s="13" t="s">
        <v>29</v>
      </c>
      <c r="Q5" s="13" t="s">
        <v>16</v>
      </c>
      <c r="R5" s="14" t="s">
        <v>38</v>
      </c>
      <c r="S5" s="14" t="s">
        <v>39</v>
      </c>
      <c r="T5" s="27" t="s">
        <v>29</v>
      </c>
      <c r="U5" s="16" t="s">
        <v>11</v>
      </c>
      <c r="V5" s="27" t="s">
        <v>29</v>
      </c>
      <c r="W5" s="15" t="s">
        <v>16</v>
      </c>
      <c r="X5" s="17" t="s">
        <v>39</v>
      </c>
    </row>
    <row r="6" spans="1:24" s="3" customFormat="1" ht="18">
      <c r="A6" s="117">
        <v>1</v>
      </c>
      <c r="B6" s="65"/>
      <c r="C6" s="159" t="s">
        <v>89</v>
      </c>
      <c r="D6" s="78">
        <v>38856</v>
      </c>
      <c r="E6" s="160" t="s">
        <v>24</v>
      </c>
      <c r="F6" s="160" t="s">
        <v>55</v>
      </c>
      <c r="G6" s="161">
        <v>195</v>
      </c>
      <c r="H6" s="161">
        <v>248</v>
      </c>
      <c r="I6" s="161">
        <v>3</v>
      </c>
      <c r="J6" s="79">
        <v>130428.5</v>
      </c>
      <c r="K6" s="162">
        <v>19091</v>
      </c>
      <c r="L6" s="79">
        <v>222929</v>
      </c>
      <c r="M6" s="162">
        <v>28844</v>
      </c>
      <c r="N6" s="79">
        <v>218030.5</v>
      </c>
      <c r="O6" s="162">
        <v>27750</v>
      </c>
      <c r="P6" s="163">
        <f>+J6+L6+N6</f>
        <v>571388</v>
      </c>
      <c r="Q6" s="164">
        <f>+K6+M6+O6</f>
        <v>75685</v>
      </c>
      <c r="R6" s="165">
        <f>IF(P6&lt;&gt;0,Q6/H6,"")</f>
        <v>305.18145161290323</v>
      </c>
      <c r="S6" s="166">
        <f>IF(P6&lt;&gt;0,P6/Q6,"")</f>
        <v>7.549554072801744</v>
      </c>
      <c r="T6" s="79">
        <v>1057759</v>
      </c>
      <c r="U6" s="167">
        <f aca="true" t="shared" si="0" ref="U6:U25">IF(T6&lt;&gt;0,-(T6-P6)/T6,"")</f>
        <v>-0.45981267944777593</v>
      </c>
      <c r="V6" s="79">
        <v>5670093.5</v>
      </c>
      <c r="W6" s="162">
        <v>752528</v>
      </c>
      <c r="X6" s="168">
        <f>V6/W6</f>
        <v>7.534727611464291</v>
      </c>
    </row>
    <row r="7" spans="1:24" s="38" customFormat="1" ht="18">
      <c r="A7" s="117">
        <v>2</v>
      </c>
      <c r="B7" s="66"/>
      <c r="C7" s="140" t="s">
        <v>126</v>
      </c>
      <c r="D7" s="141">
        <v>38863</v>
      </c>
      <c r="E7" s="142" t="s">
        <v>25</v>
      </c>
      <c r="F7" s="142" t="s">
        <v>49</v>
      </c>
      <c r="G7" s="143">
        <v>61</v>
      </c>
      <c r="H7" s="143">
        <v>61</v>
      </c>
      <c r="I7" s="143">
        <v>2</v>
      </c>
      <c r="J7" s="144">
        <v>63757.5</v>
      </c>
      <c r="K7" s="145">
        <v>7948</v>
      </c>
      <c r="L7" s="144">
        <v>111428</v>
      </c>
      <c r="M7" s="145">
        <v>13393</v>
      </c>
      <c r="N7" s="144">
        <v>103526.5</v>
      </c>
      <c r="O7" s="145">
        <v>12368</v>
      </c>
      <c r="P7" s="144">
        <f>J7+L7+N7</f>
        <v>278712</v>
      </c>
      <c r="Q7" s="145">
        <f>K7+M7+O7</f>
        <v>33709</v>
      </c>
      <c r="R7" s="146">
        <f>Q7/H7</f>
        <v>552.6065573770492</v>
      </c>
      <c r="S7" s="147">
        <f>P7/Q7</f>
        <v>8.26817763801952</v>
      </c>
      <c r="T7" s="144">
        <v>468252.5</v>
      </c>
      <c r="U7" s="139">
        <f t="shared" si="0"/>
        <v>-0.4047826760134756</v>
      </c>
      <c r="V7" s="148">
        <v>945168</v>
      </c>
      <c r="W7" s="149">
        <v>117468</v>
      </c>
      <c r="X7" s="169">
        <f aca="true" t="shared" si="1" ref="X7:X23">V7/W7</f>
        <v>8.046174277249975</v>
      </c>
    </row>
    <row r="8" spans="1:24" s="38" customFormat="1" ht="18">
      <c r="A8" s="117">
        <v>3</v>
      </c>
      <c r="B8" s="66"/>
      <c r="C8" s="18" t="s">
        <v>90</v>
      </c>
      <c r="D8" s="71">
        <v>38856</v>
      </c>
      <c r="E8" s="73" t="s">
        <v>27</v>
      </c>
      <c r="F8" s="142" t="s">
        <v>91</v>
      </c>
      <c r="G8" s="24">
        <v>160</v>
      </c>
      <c r="H8" s="24">
        <v>159</v>
      </c>
      <c r="I8" s="24">
        <v>2</v>
      </c>
      <c r="J8" s="144">
        <v>26961</v>
      </c>
      <c r="K8" s="145">
        <v>4054</v>
      </c>
      <c r="L8" s="144">
        <v>52439</v>
      </c>
      <c r="M8" s="145">
        <v>7441</v>
      </c>
      <c r="N8" s="144">
        <v>53265</v>
      </c>
      <c r="O8" s="145">
        <v>7463</v>
      </c>
      <c r="P8" s="144">
        <f>+N8+L8+J8</f>
        <v>132665</v>
      </c>
      <c r="Q8" s="145">
        <f>+O8+M8+K8</f>
        <v>18958</v>
      </c>
      <c r="R8" s="145">
        <f>+Q8/H8</f>
        <v>119.23270440251572</v>
      </c>
      <c r="S8" s="150">
        <f>+P8/Q8</f>
        <v>6.997837324612301</v>
      </c>
      <c r="T8" s="144">
        <v>188135</v>
      </c>
      <c r="U8" s="139">
        <f t="shared" si="0"/>
        <v>-0.29484147022085205</v>
      </c>
      <c r="V8" s="144">
        <v>912935</v>
      </c>
      <c r="W8" s="145">
        <v>134271</v>
      </c>
      <c r="X8" s="169">
        <f t="shared" si="1"/>
        <v>6.799197146070261</v>
      </c>
    </row>
    <row r="9" spans="1:24" s="41" customFormat="1" ht="18">
      <c r="A9" s="117">
        <v>4</v>
      </c>
      <c r="B9" s="67"/>
      <c r="C9" s="18" t="s">
        <v>127</v>
      </c>
      <c r="D9" s="71">
        <v>38870</v>
      </c>
      <c r="E9" s="73" t="s">
        <v>27</v>
      </c>
      <c r="F9" s="142" t="s">
        <v>50</v>
      </c>
      <c r="G9" s="24">
        <v>82</v>
      </c>
      <c r="H9" s="24">
        <v>85</v>
      </c>
      <c r="I9" s="24">
        <v>1</v>
      </c>
      <c r="J9" s="144">
        <v>14167</v>
      </c>
      <c r="K9" s="145">
        <v>1768</v>
      </c>
      <c r="L9" s="144">
        <v>44383</v>
      </c>
      <c r="M9" s="145">
        <v>5451</v>
      </c>
      <c r="N9" s="144">
        <v>39514</v>
      </c>
      <c r="O9" s="145">
        <v>4759</v>
      </c>
      <c r="P9" s="144">
        <f>+N9+L9+J9</f>
        <v>98064</v>
      </c>
      <c r="Q9" s="145">
        <f>+O9+M9+K9</f>
        <v>11978</v>
      </c>
      <c r="R9" s="145">
        <f>+Q9/H9</f>
        <v>140.91764705882352</v>
      </c>
      <c r="S9" s="150">
        <f>+P9/Q9</f>
        <v>8.187009517448656</v>
      </c>
      <c r="T9" s="144"/>
      <c r="U9" s="139">
        <f t="shared" si="0"/>
      </c>
      <c r="V9" s="144">
        <v>98064</v>
      </c>
      <c r="W9" s="145">
        <v>11978</v>
      </c>
      <c r="X9" s="169">
        <f t="shared" si="1"/>
        <v>8.187009517448656</v>
      </c>
    </row>
    <row r="10" spans="1:24" s="42" customFormat="1" ht="18">
      <c r="A10" s="117">
        <v>5</v>
      </c>
      <c r="B10" s="67"/>
      <c r="C10" s="151" t="s">
        <v>95</v>
      </c>
      <c r="D10" s="76">
        <v>38863</v>
      </c>
      <c r="E10" s="151" t="s">
        <v>30</v>
      </c>
      <c r="F10" s="151" t="s">
        <v>122</v>
      </c>
      <c r="G10" s="152">
        <v>35</v>
      </c>
      <c r="H10" s="152">
        <v>35</v>
      </c>
      <c r="I10" s="152">
        <v>2</v>
      </c>
      <c r="J10" s="77">
        <v>22716</v>
      </c>
      <c r="K10" s="146">
        <v>2895</v>
      </c>
      <c r="L10" s="77">
        <v>32136</v>
      </c>
      <c r="M10" s="146">
        <v>3963</v>
      </c>
      <c r="N10" s="77">
        <v>30638</v>
      </c>
      <c r="O10" s="146">
        <v>3704</v>
      </c>
      <c r="P10" s="77">
        <f>J10+L10+N10</f>
        <v>85490</v>
      </c>
      <c r="Q10" s="146">
        <f>K10+M10+O10</f>
        <v>10562</v>
      </c>
      <c r="R10" s="146">
        <f>Q10/H10</f>
        <v>301.77142857142854</v>
      </c>
      <c r="S10" s="147">
        <f>P10/Q10</f>
        <v>8.094110963832607</v>
      </c>
      <c r="T10" s="77">
        <v>88910.5</v>
      </c>
      <c r="U10" s="139">
        <f t="shared" si="0"/>
        <v>-0.038471271672074724</v>
      </c>
      <c r="V10" s="77">
        <v>235373.5</v>
      </c>
      <c r="W10" s="146">
        <v>30170</v>
      </c>
      <c r="X10" s="169">
        <f t="shared" si="1"/>
        <v>7.801574411667219</v>
      </c>
    </row>
    <row r="11" spans="1:24" s="42" customFormat="1" ht="18">
      <c r="A11" s="117">
        <v>6</v>
      </c>
      <c r="B11" s="67"/>
      <c r="C11" s="18" t="s">
        <v>94</v>
      </c>
      <c r="D11" s="71">
        <v>38863</v>
      </c>
      <c r="E11" s="73" t="s">
        <v>27</v>
      </c>
      <c r="F11" s="142" t="s">
        <v>50</v>
      </c>
      <c r="G11" s="24">
        <v>46</v>
      </c>
      <c r="H11" s="24">
        <v>47</v>
      </c>
      <c r="I11" s="24">
        <v>2</v>
      </c>
      <c r="J11" s="144">
        <v>19604</v>
      </c>
      <c r="K11" s="145">
        <v>2096</v>
      </c>
      <c r="L11" s="144">
        <v>26839</v>
      </c>
      <c r="M11" s="145">
        <v>2818</v>
      </c>
      <c r="N11" s="144">
        <v>28395</v>
      </c>
      <c r="O11" s="145">
        <v>3052</v>
      </c>
      <c r="P11" s="144">
        <f>+N11+L11+J11</f>
        <v>74838</v>
      </c>
      <c r="Q11" s="145">
        <f>+O11+M11+K11</f>
        <v>7966</v>
      </c>
      <c r="R11" s="145">
        <f>+Q11/H11</f>
        <v>169.48936170212767</v>
      </c>
      <c r="S11" s="150">
        <f>+P11/Q11</f>
        <v>9.394677378860155</v>
      </c>
      <c r="T11" s="144">
        <v>90654</v>
      </c>
      <c r="U11" s="139">
        <f t="shared" si="0"/>
        <v>-0.17446555033423788</v>
      </c>
      <c r="V11" s="144">
        <v>216385</v>
      </c>
      <c r="W11" s="145">
        <v>23337</v>
      </c>
      <c r="X11" s="169">
        <f t="shared" si="1"/>
        <v>9.272185799374384</v>
      </c>
    </row>
    <row r="12" spans="1:24" s="42" customFormat="1" ht="18">
      <c r="A12" s="117">
        <v>7</v>
      </c>
      <c r="B12" s="67"/>
      <c r="C12" s="132" t="s">
        <v>128</v>
      </c>
      <c r="D12" s="71">
        <v>38870</v>
      </c>
      <c r="E12" s="133" t="s">
        <v>24</v>
      </c>
      <c r="F12" s="133" t="s">
        <v>52</v>
      </c>
      <c r="G12" s="134">
        <v>40</v>
      </c>
      <c r="H12" s="134">
        <v>42</v>
      </c>
      <c r="I12" s="134">
        <v>1</v>
      </c>
      <c r="J12" s="74">
        <v>14117</v>
      </c>
      <c r="K12" s="135">
        <v>1608</v>
      </c>
      <c r="L12" s="74">
        <v>25779</v>
      </c>
      <c r="M12" s="135">
        <v>2784</v>
      </c>
      <c r="N12" s="74">
        <v>30830</v>
      </c>
      <c r="O12" s="135">
        <v>4239</v>
      </c>
      <c r="P12" s="75">
        <f>+J12+L12+N12</f>
        <v>70726</v>
      </c>
      <c r="Q12" s="136">
        <f>+K12+M12+O12</f>
        <v>8631</v>
      </c>
      <c r="R12" s="137">
        <f>IF(P12&lt;&gt;0,Q12/H12,"")</f>
        <v>205.5</v>
      </c>
      <c r="S12" s="138">
        <f>IF(P12&lt;&gt;0,P12/Q12,"")</f>
        <v>8.194415479087011</v>
      </c>
      <c r="T12" s="74"/>
      <c r="U12" s="139">
        <f t="shared" si="0"/>
      </c>
      <c r="V12" s="74">
        <v>70726</v>
      </c>
      <c r="W12" s="135">
        <v>8631</v>
      </c>
      <c r="X12" s="169">
        <f t="shared" si="1"/>
        <v>8.194415479087011</v>
      </c>
    </row>
    <row r="13" spans="1:24" s="42" customFormat="1" ht="18">
      <c r="A13" s="117">
        <v>8</v>
      </c>
      <c r="B13" s="67"/>
      <c r="C13" s="140" t="s">
        <v>129</v>
      </c>
      <c r="D13" s="141">
        <v>38821</v>
      </c>
      <c r="E13" s="142" t="s">
        <v>25</v>
      </c>
      <c r="F13" s="142" t="s">
        <v>49</v>
      </c>
      <c r="G13" s="143">
        <v>118</v>
      </c>
      <c r="H13" s="143">
        <v>98</v>
      </c>
      <c r="I13" s="143">
        <v>8</v>
      </c>
      <c r="J13" s="144">
        <v>16608</v>
      </c>
      <c r="K13" s="145">
        <v>4012</v>
      </c>
      <c r="L13" s="144">
        <v>25531</v>
      </c>
      <c r="M13" s="145">
        <v>5536</v>
      </c>
      <c r="N13" s="144">
        <v>22208</v>
      </c>
      <c r="O13" s="145">
        <v>4643</v>
      </c>
      <c r="P13" s="144">
        <f>SUM(J13+L13+N13)</f>
        <v>64347</v>
      </c>
      <c r="Q13" s="145">
        <f>SUM(K13+M13+O13)</f>
        <v>14191</v>
      </c>
      <c r="R13" s="146">
        <f>Q13/H13</f>
        <v>144.80612244897958</v>
      </c>
      <c r="S13" s="147">
        <f>P13/Q13</f>
        <v>4.534352758790783</v>
      </c>
      <c r="T13" s="144">
        <v>95009.5</v>
      </c>
      <c r="U13" s="139">
        <f t="shared" si="0"/>
        <v>-0.3227308848062562</v>
      </c>
      <c r="V13" s="144">
        <v>5910748</v>
      </c>
      <c r="W13" s="145">
        <v>882832</v>
      </c>
      <c r="X13" s="169">
        <f t="shared" si="1"/>
        <v>6.695212679196042</v>
      </c>
    </row>
    <row r="14" spans="1:24" s="42" customFormat="1" ht="18">
      <c r="A14" s="117">
        <v>9</v>
      </c>
      <c r="B14" s="67"/>
      <c r="C14" s="18" t="s">
        <v>78</v>
      </c>
      <c r="D14" s="71">
        <v>38842</v>
      </c>
      <c r="E14" s="73" t="s">
        <v>27</v>
      </c>
      <c r="F14" s="142" t="s">
        <v>58</v>
      </c>
      <c r="G14" s="24">
        <v>173</v>
      </c>
      <c r="H14" s="24">
        <v>102</v>
      </c>
      <c r="I14" s="24">
        <v>5</v>
      </c>
      <c r="J14" s="144">
        <v>9615</v>
      </c>
      <c r="K14" s="145">
        <v>1634</v>
      </c>
      <c r="L14" s="144">
        <v>17325</v>
      </c>
      <c r="M14" s="145">
        <v>2796</v>
      </c>
      <c r="N14" s="144">
        <v>18873</v>
      </c>
      <c r="O14" s="145">
        <v>3026</v>
      </c>
      <c r="P14" s="144">
        <f>+N14+L14+J14</f>
        <v>45813</v>
      </c>
      <c r="Q14" s="145">
        <f>+O14+M14+K14</f>
        <v>7456</v>
      </c>
      <c r="R14" s="145">
        <f>+Q14/H14</f>
        <v>73.09803921568627</v>
      </c>
      <c r="S14" s="150">
        <f>+P14/Q14</f>
        <v>6.144447424892704</v>
      </c>
      <c r="T14" s="144">
        <v>113269</v>
      </c>
      <c r="U14" s="139">
        <f t="shared" si="0"/>
        <v>-0.5955380554255798</v>
      </c>
      <c r="V14" s="144">
        <v>2748541</v>
      </c>
      <c r="W14" s="145">
        <v>362466</v>
      </c>
      <c r="X14" s="169">
        <f t="shared" si="1"/>
        <v>7.582893292060497</v>
      </c>
    </row>
    <row r="15" spans="1:24" s="42" customFormat="1" ht="18">
      <c r="A15" s="117">
        <v>10</v>
      </c>
      <c r="B15" s="67"/>
      <c r="C15" s="140" t="s">
        <v>130</v>
      </c>
      <c r="D15" s="141">
        <v>38849</v>
      </c>
      <c r="E15" s="142" t="s">
        <v>25</v>
      </c>
      <c r="F15" s="142" t="s">
        <v>49</v>
      </c>
      <c r="G15" s="143">
        <v>51</v>
      </c>
      <c r="H15" s="143">
        <v>39</v>
      </c>
      <c r="I15" s="143">
        <v>4</v>
      </c>
      <c r="J15" s="144">
        <v>3820</v>
      </c>
      <c r="K15" s="145">
        <v>768</v>
      </c>
      <c r="L15" s="144">
        <v>6211.5</v>
      </c>
      <c r="M15" s="145">
        <v>1277</v>
      </c>
      <c r="N15" s="144">
        <v>6426</v>
      </c>
      <c r="O15" s="145">
        <v>1265</v>
      </c>
      <c r="P15" s="144">
        <f>J15+L15+N15</f>
        <v>16457.5</v>
      </c>
      <c r="Q15" s="145">
        <f>K15+M15+O15</f>
        <v>3310</v>
      </c>
      <c r="R15" s="146">
        <f>Q15/H15</f>
        <v>84.87179487179488</v>
      </c>
      <c r="S15" s="147">
        <f>P15/Q15</f>
        <v>4.972054380664653</v>
      </c>
      <c r="T15" s="144">
        <v>19842</v>
      </c>
      <c r="U15" s="139">
        <f t="shared" si="0"/>
        <v>-0.17057252293115613</v>
      </c>
      <c r="V15" s="148">
        <v>296108.5</v>
      </c>
      <c r="W15" s="149">
        <v>42492</v>
      </c>
      <c r="X15" s="169">
        <f t="shared" si="1"/>
        <v>6.96857055445731</v>
      </c>
    </row>
    <row r="16" spans="1:24" s="42" customFormat="1" ht="18">
      <c r="A16" s="117">
        <v>11</v>
      </c>
      <c r="B16" s="67"/>
      <c r="C16" s="140" t="s">
        <v>75</v>
      </c>
      <c r="D16" s="141">
        <v>38835</v>
      </c>
      <c r="E16" s="142" t="s">
        <v>25</v>
      </c>
      <c r="F16" s="142" t="s">
        <v>82</v>
      </c>
      <c r="G16" s="143">
        <v>65</v>
      </c>
      <c r="H16" s="143">
        <v>37</v>
      </c>
      <c r="I16" s="143">
        <v>6</v>
      </c>
      <c r="J16" s="144">
        <v>4238</v>
      </c>
      <c r="K16" s="145">
        <v>937</v>
      </c>
      <c r="L16" s="144">
        <v>6378.5</v>
      </c>
      <c r="M16" s="145">
        <v>1345</v>
      </c>
      <c r="N16" s="144">
        <v>5538.5</v>
      </c>
      <c r="O16" s="145">
        <v>1122</v>
      </c>
      <c r="P16" s="144">
        <f>SUM(J16+L16+N16)</f>
        <v>16155</v>
      </c>
      <c r="Q16" s="145">
        <f>SUM(K16+M16+O16)</f>
        <v>3404</v>
      </c>
      <c r="R16" s="146">
        <f>Q16/H16</f>
        <v>92</v>
      </c>
      <c r="S16" s="147">
        <f>P16/Q16</f>
        <v>4.7458871915393654</v>
      </c>
      <c r="T16" s="144">
        <v>20267.5</v>
      </c>
      <c r="U16" s="139">
        <f t="shared" si="0"/>
        <v>-0.20291106451215</v>
      </c>
      <c r="V16" s="144">
        <v>880798</v>
      </c>
      <c r="W16" s="145">
        <v>125767</v>
      </c>
      <c r="X16" s="169">
        <f t="shared" si="1"/>
        <v>7.003411069676465</v>
      </c>
    </row>
    <row r="17" spans="1:24" s="42" customFormat="1" ht="18">
      <c r="A17" s="117">
        <v>12</v>
      </c>
      <c r="B17" s="67"/>
      <c r="C17" s="132" t="s">
        <v>131</v>
      </c>
      <c r="D17" s="71">
        <v>38870</v>
      </c>
      <c r="E17" s="133" t="s">
        <v>107</v>
      </c>
      <c r="F17" s="133" t="s">
        <v>132</v>
      </c>
      <c r="G17" s="134">
        <v>5</v>
      </c>
      <c r="H17" s="134">
        <v>5</v>
      </c>
      <c r="I17" s="134">
        <v>1</v>
      </c>
      <c r="J17" s="74">
        <v>3006</v>
      </c>
      <c r="K17" s="135">
        <v>326</v>
      </c>
      <c r="L17" s="74">
        <v>4935</v>
      </c>
      <c r="M17" s="135">
        <v>505</v>
      </c>
      <c r="N17" s="74">
        <v>5969</v>
      </c>
      <c r="O17" s="135">
        <v>617</v>
      </c>
      <c r="P17" s="75">
        <f>+J17+L17+N17</f>
        <v>13910</v>
      </c>
      <c r="Q17" s="136">
        <f>+K17+M17+O17</f>
        <v>1448</v>
      </c>
      <c r="R17" s="137">
        <f>IF(P17&lt;&gt;0,Q17/H17,"")</f>
        <v>289.6</v>
      </c>
      <c r="S17" s="138">
        <f>IF(P17&lt;&gt;0,P17/Q17,"")</f>
        <v>9.606353591160222</v>
      </c>
      <c r="T17" s="99"/>
      <c r="U17" s="139">
        <f t="shared" si="0"/>
      </c>
      <c r="V17" s="75">
        <v>13910</v>
      </c>
      <c r="W17" s="146">
        <v>1448</v>
      </c>
      <c r="X17" s="169">
        <f t="shared" si="1"/>
        <v>9.606353591160222</v>
      </c>
    </row>
    <row r="18" spans="1:24" s="42" customFormat="1" ht="18">
      <c r="A18" s="117">
        <v>13</v>
      </c>
      <c r="B18" s="67"/>
      <c r="C18" s="132" t="s">
        <v>96</v>
      </c>
      <c r="D18" s="71">
        <v>38863</v>
      </c>
      <c r="E18" s="133" t="s">
        <v>24</v>
      </c>
      <c r="F18" s="133" t="s">
        <v>61</v>
      </c>
      <c r="G18" s="134">
        <v>17</v>
      </c>
      <c r="H18" s="134">
        <v>18</v>
      </c>
      <c r="I18" s="134">
        <v>2</v>
      </c>
      <c r="J18" s="74">
        <v>2451.5</v>
      </c>
      <c r="K18" s="135">
        <v>317</v>
      </c>
      <c r="L18" s="74">
        <v>4333</v>
      </c>
      <c r="M18" s="135">
        <v>570</v>
      </c>
      <c r="N18" s="74">
        <v>3337.5</v>
      </c>
      <c r="O18" s="135">
        <v>433</v>
      </c>
      <c r="P18" s="75">
        <f>+J18+L18+N18</f>
        <v>10122</v>
      </c>
      <c r="Q18" s="136">
        <f>+K18+M18+O18</f>
        <v>1320</v>
      </c>
      <c r="R18" s="137">
        <f>IF(P18&lt;&gt;0,Q18/H18,"")</f>
        <v>73.33333333333333</v>
      </c>
      <c r="S18" s="138">
        <f>IF(P18&lt;&gt;0,P18/Q18,"")</f>
        <v>7.668181818181818</v>
      </c>
      <c r="T18" s="74">
        <v>16480.5</v>
      </c>
      <c r="U18" s="139">
        <f t="shared" si="0"/>
        <v>-0.3858196049877127</v>
      </c>
      <c r="V18" s="74">
        <v>38853.5</v>
      </c>
      <c r="W18" s="135">
        <v>5098</v>
      </c>
      <c r="X18" s="169">
        <f t="shared" si="1"/>
        <v>7.621322087092977</v>
      </c>
    </row>
    <row r="19" spans="1:24" s="42" customFormat="1" ht="18">
      <c r="A19" s="117">
        <v>14</v>
      </c>
      <c r="B19" s="67"/>
      <c r="C19" s="154" t="s">
        <v>97</v>
      </c>
      <c r="D19" s="141">
        <v>38849</v>
      </c>
      <c r="E19" s="155" t="s">
        <v>98</v>
      </c>
      <c r="F19" s="155" t="s">
        <v>68</v>
      </c>
      <c r="G19" s="156">
        <v>21</v>
      </c>
      <c r="H19" s="156">
        <v>21</v>
      </c>
      <c r="I19" s="156">
        <v>4</v>
      </c>
      <c r="J19" s="144">
        <v>1896.5</v>
      </c>
      <c r="K19" s="145">
        <v>319</v>
      </c>
      <c r="L19" s="144">
        <v>3143</v>
      </c>
      <c r="M19" s="145">
        <v>457</v>
      </c>
      <c r="N19" s="144">
        <v>3575</v>
      </c>
      <c r="O19" s="145">
        <v>526</v>
      </c>
      <c r="P19" s="144">
        <f>+N19+L19+J19</f>
        <v>8614.5</v>
      </c>
      <c r="Q19" s="145">
        <f>+O19+M19+K19</f>
        <v>1302</v>
      </c>
      <c r="R19" s="145">
        <f>+Q19/H19</f>
        <v>62</v>
      </c>
      <c r="S19" s="150">
        <f>+P19/Q19</f>
        <v>6.6163594470046085</v>
      </c>
      <c r="T19" s="144">
        <v>11057.5</v>
      </c>
      <c r="U19" s="139">
        <f t="shared" si="0"/>
        <v>-0.22093601627854398</v>
      </c>
      <c r="V19" s="144">
        <v>190880</v>
      </c>
      <c r="W19" s="145">
        <v>22097</v>
      </c>
      <c r="X19" s="169">
        <f t="shared" si="1"/>
        <v>8.638276689143323</v>
      </c>
    </row>
    <row r="20" spans="1:24" s="42" customFormat="1" ht="18">
      <c r="A20" s="117">
        <v>15</v>
      </c>
      <c r="B20" s="67"/>
      <c r="C20" s="140" t="s">
        <v>67</v>
      </c>
      <c r="D20" s="141">
        <v>38828</v>
      </c>
      <c r="E20" s="142" t="s">
        <v>25</v>
      </c>
      <c r="F20" s="142" t="s">
        <v>68</v>
      </c>
      <c r="G20" s="143">
        <v>43</v>
      </c>
      <c r="H20" s="143">
        <v>23</v>
      </c>
      <c r="I20" s="143">
        <v>7</v>
      </c>
      <c r="J20" s="144">
        <v>1881</v>
      </c>
      <c r="K20" s="145">
        <v>408</v>
      </c>
      <c r="L20" s="144">
        <v>3056</v>
      </c>
      <c r="M20" s="145">
        <v>660</v>
      </c>
      <c r="N20" s="144">
        <v>2950</v>
      </c>
      <c r="O20" s="145">
        <v>589</v>
      </c>
      <c r="P20" s="144">
        <f>SUM(J20+L20+N20)</f>
        <v>7887</v>
      </c>
      <c r="Q20" s="145">
        <f>SUM(K20+M20+O20)</f>
        <v>1657</v>
      </c>
      <c r="R20" s="146">
        <f>Q20/H20</f>
        <v>72.04347826086956</v>
      </c>
      <c r="S20" s="147">
        <f>P20/Q20</f>
        <v>4.75980687990344</v>
      </c>
      <c r="T20" s="144">
        <v>5987.5</v>
      </c>
      <c r="U20" s="139">
        <f t="shared" si="0"/>
        <v>0.31724425887265134</v>
      </c>
      <c r="V20" s="144">
        <v>577415</v>
      </c>
      <c r="W20" s="145">
        <v>88393</v>
      </c>
      <c r="X20" s="169">
        <f t="shared" si="1"/>
        <v>6.532361159820348</v>
      </c>
    </row>
    <row r="21" spans="1:24" s="42" customFormat="1" ht="18">
      <c r="A21" s="117">
        <v>16</v>
      </c>
      <c r="B21" s="67"/>
      <c r="C21" s="132" t="s">
        <v>83</v>
      </c>
      <c r="D21" s="71">
        <v>38849</v>
      </c>
      <c r="E21" s="133" t="s">
        <v>24</v>
      </c>
      <c r="F21" s="133" t="s">
        <v>84</v>
      </c>
      <c r="G21" s="134">
        <v>14</v>
      </c>
      <c r="H21" s="134">
        <v>12</v>
      </c>
      <c r="I21" s="134">
        <v>4</v>
      </c>
      <c r="J21" s="74">
        <v>1469.5</v>
      </c>
      <c r="K21" s="135">
        <v>249</v>
      </c>
      <c r="L21" s="74">
        <v>2750</v>
      </c>
      <c r="M21" s="135">
        <v>463</v>
      </c>
      <c r="N21" s="74">
        <v>2667</v>
      </c>
      <c r="O21" s="135">
        <v>440</v>
      </c>
      <c r="P21" s="75">
        <f>+J21+L21+N21</f>
        <v>6886.5</v>
      </c>
      <c r="Q21" s="136">
        <f>+K21+M21+O21</f>
        <v>1152</v>
      </c>
      <c r="R21" s="137">
        <f>IF(P21&lt;&gt;0,Q21/H21,"")</f>
        <v>96</v>
      </c>
      <c r="S21" s="138">
        <f>IF(P21&lt;&gt;0,P21/Q21,"")</f>
        <v>5.977864583333333</v>
      </c>
      <c r="T21" s="74">
        <v>10399.5</v>
      </c>
      <c r="U21" s="139">
        <f t="shared" si="0"/>
        <v>-0.33780470214914177</v>
      </c>
      <c r="V21" s="74">
        <v>168870.5</v>
      </c>
      <c r="W21" s="135">
        <v>19835</v>
      </c>
      <c r="X21" s="169">
        <f t="shared" si="1"/>
        <v>8.513763549281572</v>
      </c>
    </row>
    <row r="22" spans="1:24" s="42" customFormat="1" ht="18">
      <c r="A22" s="117">
        <v>17</v>
      </c>
      <c r="B22" s="67"/>
      <c r="C22" s="18" t="s">
        <v>74</v>
      </c>
      <c r="D22" s="71">
        <v>38835</v>
      </c>
      <c r="E22" s="73" t="s">
        <v>27</v>
      </c>
      <c r="F22" s="142" t="s">
        <v>56</v>
      </c>
      <c r="G22" s="24">
        <v>71</v>
      </c>
      <c r="H22" s="24">
        <v>19</v>
      </c>
      <c r="I22" s="24">
        <v>6</v>
      </c>
      <c r="J22" s="144">
        <v>1521</v>
      </c>
      <c r="K22" s="145">
        <v>362</v>
      </c>
      <c r="L22" s="144">
        <v>1868</v>
      </c>
      <c r="M22" s="145">
        <v>418</v>
      </c>
      <c r="N22" s="144">
        <v>2207</v>
      </c>
      <c r="O22" s="145">
        <v>481</v>
      </c>
      <c r="P22" s="144">
        <f>+N22+L22+J22</f>
        <v>5596</v>
      </c>
      <c r="Q22" s="145">
        <f>+O22+M22+K22</f>
        <v>1261</v>
      </c>
      <c r="R22" s="145">
        <f>+Q22/H22</f>
        <v>66.36842105263158</v>
      </c>
      <c r="S22" s="150">
        <f>+P22/Q22</f>
        <v>4.437747819191118</v>
      </c>
      <c r="T22" s="144">
        <v>8516</v>
      </c>
      <c r="U22" s="139">
        <f t="shared" si="0"/>
        <v>-0.3428839830906529</v>
      </c>
      <c r="V22" s="144">
        <v>977318</v>
      </c>
      <c r="W22" s="145">
        <v>117785</v>
      </c>
      <c r="X22" s="169">
        <f t="shared" si="1"/>
        <v>8.297474211487032</v>
      </c>
    </row>
    <row r="23" spans="1:24" s="42" customFormat="1" ht="18">
      <c r="A23" s="117">
        <v>18</v>
      </c>
      <c r="B23" s="67"/>
      <c r="C23" s="151" t="s">
        <v>133</v>
      </c>
      <c r="D23" s="76">
        <v>38870</v>
      </c>
      <c r="E23" s="151" t="s">
        <v>30</v>
      </c>
      <c r="F23" s="151" t="s">
        <v>54</v>
      </c>
      <c r="G23" s="152">
        <v>5</v>
      </c>
      <c r="H23" s="152">
        <v>1</v>
      </c>
      <c r="I23" s="152">
        <v>5</v>
      </c>
      <c r="J23" s="77">
        <v>1042.5</v>
      </c>
      <c r="K23" s="146">
        <v>110</v>
      </c>
      <c r="L23" s="77">
        <v>2033.5</v>
      </c>
      <c r="M23" s="146">
        <v>197</v>
      </c>
      <c r="N23" s="77">
        <v>1804</v>
      </c>
      <c r="O23" s="146">
        <v>195</v>
      </c>
      <c r="P23" s="77">
        <f>J23+L23+N23</f>
        <v>4880</v>
      </c>
      <c r="Q23" s="146">
        <f>K23+M23+O23</f>
        <v>502</v>
      </c>
      <c r="R23" s="146">
        <f>Q23/H23</f>
        <v>502</v>
      </c>
      <c r="S23" s="147">
        <f>P23/Q23</f>
        <v>9.721115537848606</v>
      </c>
      <c r="T23" s="77"/>
      <c r="U23" s="139">
        <f t="shared" si="0"/>
      </c>
      <c r="V23" s="77">
        <v>25762.5</v>
      </c>
      <c r="W23" s="146">
        <v>3211</v>
      </c>
      <c r="X23" s="169">
        <f t="shared" si="1"/>
        <v>8.023201494861414</v>
      </c>
    </row>
    <row r="24" spans="1:24" s="42" customFormat="1" ht="18">
      <c r="A24" s="117">
        <v>19</v>
      </c>
      <c r="B24" s="67"/>
      <c r="C24" s="132" t="s">
        <v>76</v>
      </c>
      <c r="D24" s="71">
        <v>38835</v>
      </c>
      <c r="E24" s="133" t="s">
        <v>24</v>
      </c>
      <c r="F24" s="133" t="s">
        <v>52</v>
      </c>
      <c r="G24" s="134">
        <v>40</v>
      </c>
      <c r="H24" s="134">
        <v>16</v>
      </c>
      <c r="I24" s="134">
        <v>6</v>
      </c>
      <c r="J24" s="74">
        <v>1039.5</v>
      </c>
      <c r="K24" s="135">
        <v>152</v>
      </c>
      <c r="L24" s="74">
        <v>1189</v>
      </c>
      <c r="M24" s="135">
        <v>187</v>
      </c>
      <c r="N24" s="74">
        <v>1326</v>
      </c>
      <c r="O24" s="135">
        <v>198</v>
      </c>
      <c r="P24" s="75">
        <f>+J24+L24+N24</f>
        <v>3554.5</v>
      </c>
      <c r="Q24" s="136">
        <f>+K24+M24+O24</f>
        <v>537</v>
      </c>
      <c r="R24" s="137">
        <f>IF(P24&lt;&gt;0,Q24/H24,"")</f>
        <v>33.5625</v>
      </c>
      <c r="S24" s="138">
        <f>IF(P24&lt;&gt;0,P24/Q24,"")</f>
        <v>6.6191806331471135</v>
      </c>
      <c r="T24" s="74">
        <v>2644</v>
      </c>
      <c r="U24" s="139">
        <f t="shared" si="0"/>
        <v>0.3443645990922844</v>
      </c>
      <c r="V24" s="74">
        <v>229830.5</v>
      </c>
      <c r="W24" s="135">
        <v>28571</v>
      </c>
      <c r="X24" s="169">
        <f>V24/W24</f>
        <v>8.044188162822442</v>
      </c>
    </row>
    <row r="25" spans="1:24" s="42" customFormat="1" ht="18.75" thickBot="1">
      <c r="A25" s="117">
        <v>20</v>
      </c>
      <c r="B25" s="68"/>
      <c r="C25" s="100" t="s">
        <v>149</v>
      </c>
      <c r="D25" s="101">
        <v>38815</v>
      </c>
      <c r="E25" s="102" t="s">
        <v>27</v>
      </c>
      <c r="F25" s="172" t="s">
        <v>50</v>
      </c>
      <c r="G25" s="103">
        <v>94</v>
      </c>
      <c r="H25" s="103">
        <v>13</v>
      </c>
      <c r="I25" s="103">
        <v>8</v>
      </c>
      <c r="J25" s="178">
        <v>509</v>
      </c>
      <c r="K25" s="179">
        <v>124</v>
      </c>
      <c r="L25" s="178">
        <v>1212</v>
      </c>
      <c r="M25" s="179">
        <v>249</v>
      </c>
      <c r="N25" s="178">
        <v>1253</v>
      </c>
      <c r="O25" s="179">
        <v>248</v>
      </c>
      <c r="P25" s="173">
        <f>+N25+L25+J25</f>
        <v>2974</v>
      </c>
      <c r="Q25" s="174">
        <f>+O25+M25+K25</f>
        <v>621</v>
      </c>
      <c r="R25" s="174">
        <f>+Q25/H25</f>
        <v>47.76923076923077</v>
      </c>
      <c r="S25" s="175">
        <f>+P25/Q25</f>
        <v>4.789049919484702</v>
      </c>
      <c r="T25" s="173">
        <v>4077</v>
      </c>
      <c r="U25" s="176">
        <f t="shared" si="0"/>
        <v>-0.270542065244052</v>
      </c>
      <c r="V25" s="180">
        <v>974650</v>
      </c>
      <c r="W25" s="181">
        <v>142988</v>
      </c>
      <c r="X25" s="177">
        <f>+V25/W25</f>
        <v>6.8163062634626685</v>
      </c>
    </row>
    <row r="26" spans="1:24" s="8" customFormat="1" ht="6" customHeight="1" thickBot="1">
      <c r="A26" s="118"/>
      <c r="B26" s="47"/>
      <c r="C26" s="48"/>
      <c r="D26" s="49"/>
      <c r="E26" s="49"/>
      <c r="F26" s="50"/>
      <c r="G26" s="51"/>
      <c r="H26" s="51"/>
      <c r="I26" s="51"/>
      <c r="J26" s="52"/>
      <c r="K26" s="53"/>
      <c r="L26" s="52"/>
      <c r="M26" s="53"/>
      <c r="N26" s="52"/>
      <c r="O26" s="53"/>
      <c r="P26" s="54"/>
      <c r="Q26" s="55"/>
      <c r="R26" s="56"/>
      <c r="S26" s="57"/>
      <c r="T26" s="52"/>
      <c r="U26" s="58"/>
      <c r="V26" s="52"/>
      <c r="W26" s="58"/>
      <c r="X26" s="119"/>
    </row>
    <row r="27" spans="1:24" s="21" customFormat="1" ht="15" thickBot="1">
      <c r="A27" s="120"/>
      <c r="B27" s="153" t="s">
        <v>40</v>
      </c>
      <c r="C27" s="121"/>
      <c r="D27" s="121"/>
      <c r="E27" s="121"/>
      <c r="F27" s="121"/>
      <c r="G27" s="30">
        <f>SUM(G6:G26)</f>
        <v>1336</v>
      </c>
      <c r="H27" s="30">
        <f>SUM(H6:H26)</f>
        <v>1081</v>
      </c>
      <c r="I27" s="29"/>
      <c r="J27" s="31"/>
      <c r="K27" s="32"/>
      <c r="L27" s="31"/>
      <c r="M27" s="32"/>
      <c r="N27" s="31"/>
      <c r="O27" s="32"/>
      <c r="P27" s="31">
        <f>SUM(P6:P26)</f>
        <v>1519080</v>
      </c>
      <c r="Q27" s="32">
        <f>SUM(Q6:Q26)</f>
        <v>205650</v>
      </c>
      <c r="R27" s="33">
        <f>P27/H27</f>
        <v>1405.254394079556</v>
      </c>
      <c r="S27" s="34">
        <f>P27/Q27</f>
        <v>7.386725018234865</v>
      </c>
      <c r="T27" s="31"/>
      <c r="U27" s="35"/>
      <c r="V27" s="45"/>
      <c r="W27" s="36"/>
      <c r="X27" s="37"/>
    </row>
  </sheetData>
  <mergeCells count="17">
    <mergeCell ref="A1:X1"/>
    <mergeCell ref="A2:X2"/>
    <mergeCell ref="J4:K4"/>
    <mergeCell ref="C4:C5"/>
    <mergeCell ref="D4:D5"/>
    <mergeCell ref="E4:E5"/>
    <mergeCell ref="F4:F5"/>
    <mergeCell ref="D3:X3"/>
    <mergeCell ref="V4:X4"/>
    <mergeCell ref="T4:U4"/>
    <mergeCell ref="B27:F27"/>
    <mergeCell ref="L4:M4"/>
    <mergeCell ref="N4:O4"/>
    <mergeCell ref="P4:S4"/>
    <mergeCell ref="G4:G5"/>
    <mergeCell ref="H4:H5"/>
    <mergeCell ref="I4:I5"/>
  </mergeCells>
  <printOptions/>
  <pageMargins left="1.3" right="0.46" top="0.62" bottom="0.39" header="0.5" footer="0.32"/>
  <pageSetup orientation="landscape" paperSize="9" r:id="rId2"/>
  <ignoredErrors>
    <ignoredError sqref="P10:Q10" formula="1"/>
  </ignoredErrors>
  <drawing r:id="rId1"/>
</worksheet>
</file>

<file path=xl/worksheets/sheet3.xml><?xml version="1.0" encoding="utf-8"?>
<worksheet xmlns="http://schemas.openxmlformats.org/spreadsheetml/2006/main" xmlns:r="http://schemas.openxmlformats.org/officeDocument/2006/relationships">
  <dimension ref="A1:W34"/>
  <sheetViews>
    <sheetView zoomScale="90" zoomScaleNormal="90" workbookViewId="0" topLeftCell="A1">
      <selection activeCell="B5" sqref="B5"/>
    </sheetView>
  </sheetViews>
  <sheetFormatPr defaultColWidth="9.140625" defaultRowHeight="12.75"/>
  <cols>
    <col min="1" max="1" width="5.28125" style="81" bestFit="1" customWidth="1"/>
    <col min="2" max="2" width="5.00390625" style="81" bestFit="1" customWidth="1"/>
    <col min="3" max="3" width="12.421875" style="97" bestFit="1" customWidth="1"/>
    <col min="4" max="4" width="10.421875" style="97" bestFit="1" customWidth="1"/>
    <col min="5" max="5" width="8.8515625" style="81" bestFit="1" customWidth="1"/>
    <col min="6" max="6" width="10.28125" style="81" bestFit="1" customWidth="1"/>
    <col min="7" max="7" width="8.7109375" style="81" bestFit="1" customWidth="1"/>
    <col min="8" max="8" width="12.00390625" style="81" bestFit="1" customWidth="1"/>
    <col min="9" max="9" width="6.8515625" style="98" bestFit="1" customWidth="1"/>
    <col min="10" max="10" width="6.00390625" style="98" bestFit="1" customWidth="1"/>
    <col min="11" max="11" width="6.8515625" style="98" bestFit="1" customWidth="1"/>
    <col min="12" max="12" width="10.140625" style="98" bestFit="1" customWidth="1"/>
    <col min="13" max="13" width="6.8515625" style="98" bestFit="1" customWidth="1"/>
    <col min="14" max="14" width="10.140625" style="98" bestFit="1" customWidth="1"/>
    <col min="15" max="15" width="8.140625" style="98" bestFit="1" customWidth="1"/>
    <col min="16" max="16" width="10.140625" style="98" bestFit="1" customWidth="1"/>
    <col min="17" max="17" width="16.140625" style="98" bestFit="1" customWidth="1"/>
    <col min="18" max="18" width="14.57421875" style="98" bestFit="1" customWidth="1"/>
    <col min="19" max="19" width="7.421875" style="98" bestFit="1" customWidth="1"/>
    <col min="20" max="20" width="8.7109375" style="81" bestFit="1" customWidth="1"/>
    <col min="21" max="21" width="10.421875" style="81" bestFit="1" customWidth="1"/>
    <col min="22" max="22" width="14.7109375" style="81" bestFit="1" customWidth="1"/>
    <col min="23" max="23" width="15.28125" style="81" bestFit="1" customWidth="1"/>
    <col min="24" max="16384" width="9.140625" style="81" customWidth="1"/>
  </cols>
  <sheetData>
    <row r="1" spans="1:23" ht="15">
      <c r="A1" s="225" t="s">
        <v>22</v>
      </c>
      <c r="B1" s="225"/>
      <c r="C1" s="225"/>
      <c r="D1" s="225"/>
      <c r="E1" s="225"/>
      <c r="F1" s="225"/>
      <c r="G1" s="225"/>
      <c r="H1" s="225"/>
      <c r="I1" s="225"/>
      <c r="J1" s="225"/>
      <c r="K1" s="225"/>
      <c r="L1" s="225"/>
      <c r="M1" s="225"/>
      <c r="N1" s="225"/>
      <c r="O1" s="225"/>
      <c r="P1" s="225"/>
      <c r="Q1" s="225"/>
      <c r="R1" s="225"/>
      <c r="S1" s="225"/>
      <c r="T1" s="225"/>
      <c r="U1" s="225"/>
      <c r="V1" s="225"/>
      <c r="W1" s="225"/>
    </row>
    <row r="2" spans="1:23" ht="15">
      <c r="A2" s="226" t="s">
        <v>21</v>
      </c>
      <c r="B2" s="223" t="s">
        <v>0</v>
      </c>
      <c r="C2" s="228" t="s">
        <v>1</v>
      </c>
      <c r="D2" s="223" t="s">
        <v>2</v>
      </c>
      <c r="E2" s="223" t="s">
        <v>62</v>
      </c>
      <c r="F2" s="223" t="s">
        <v>3</v>
      </c>
      <c r="G2" s="223" t="s">
        <v>20</v>
      </c>
      <c r="H2" s="223" t="s">
        <v>19</v>
      </c>
      <c r="I2" s="222" t="s">
        <v>10</v>
      </c>
      <c r="J2" s="222"/>
      <c r="K2" s="222"/>
      <c r="L2" s="222"/>
      <c r="M2" s="222"/>
      <c r="N2" s="222"/>
      <c r="O2" s="222"/>
      <c r="P2" s="222"/>
      <c r="Q2" s="223" t="s">
        <v>12</v>
      </c>
      <c r="R2" s="223" t="s">
        <v>13</v>
      </c>
      <c r="S2" s="84"/>
      <c r="T2" s="82"/>
      <c r="U2" s="223" t="s">
        <v>14</v>
      </c>
      <c r="V2" s="223" t="s">
        <v>15</v>
      </c>
      <c r="W2" s="230" t="s">
        <v>13</v>
      </c>
    </row>
    <row r="3" spans="1:23" ht="15">
      <c r="A3" s="224"/>
      <c r="B3" s="227"/>
      <c r="C3" s="229"/>
      <c r="D3" s="224"/>
      <c r="E3" s="224"/>
      <c r="F3" s="224"/>
      <c r="G3" s="224"/>
      <c r="H3" s="224"/>
      <c r="I3" s="222" t="s">
        <v>4</v>
      </c>
      <c r="J3" s="222"/>
      <c r="K3" s="222" t="s">
        <v>7</v>
      </c>
      <c r="L3" s="222"/>
      <c r="M3" s="222" t="s">
        <v>8</v>
      </c>
      <c r="N3" s="222"/>
      <c r="O3" s="222" t="s">
        <v>9</v>
      </c>
      <c r="P3" s="222"/>
      <c r="Q3" s="224"/>
      <c r="R3" s="224"/>
      <c r="S3" s="221" t="s">
        <v>17</v>
      </c>
      <c r="T3" s="221"/>
      <c r="U3" s="224"/>
      <c r="V3" s="224"/>
      <c r="W3" s="224"/>
    </row>
    <row r="4" spans="1:23" ht="15">
      <c r="A4" s="224"/>
      <c r="B4" s="227"/>
      <c r="C4" s="229"/>
      <c r="D4" s="224"/>
      <c r="E4" s="224"/>
      <c r="F4" s="224"/>
      <c r="G4" s="224"/>
      <c r="H4" s="224"/>
      <c r="I4" s="84" t="s">
        <v>5</v>
      </c>
      <c r="J4" s="84" t="s">
        <v>16</v>
      </c>
      <c r="K4" s="84" t="s">
        <v>5</v>
      </c>
      <c r="L4" s="84" t="s">
        <v>6</v>
      </c>
      <c r="M4" s="84" t="s">
        <v>5</v>
      </c>
      <c r="N4" s="84" t="s">
        <v>6</v>
      </c>
      <c r="O4" s="84" t="s">
        <v>5</v>
      </c>
      <c r="P4" s="84" t="s">
        <v>6</v>
      </c>
      <c r="Q4" s="224"/>
      <c r="R4" s="224"/>
      <c r="S4" s="84" t="s">
        <v>18</v>
      </c>
      <c r="T4" s="82" t="s">
        <v>11</v>
      </c>
      <c r="U4" s="224"/>
      <c r="V4" s="224"/>
      <c r="W4" s="224"/>
    </row>
    <row r="5" spans="1:23" s="86" customFormat="1" ht="15">
      <c r="A5" s="85">
        <v>1</v>
      </c>
      <c r="C5" s="87"/>
      <c r="D5" s="87"/>
      <c r="E5" s="85"/>
      <c r="F5" s="85"/>
      <c r="G5" s="85"/>
      <c r="H5" s="85"/>
      <c r="I5" s="88"/>
      <c r="J5" s="88"/>
      <c r="K5" s="88"/>
      <c r="L5" s="88"/>
      <c r="M5" s="88"/>
      <c r="N5" s="88"/>
      <c r="O5" s="88">
        <f>+M5+K5+I5</f>
        <v>0</v>
      </c>
      <c r="P5" s="88">
        <f>+N5+L5+J5</f>
        <v>0</v>
      </c>
      <c r="Q5" s="88" t="e">
        <f aca="true" t="shared" si="0" ref="Q5:Q34">+P5/G5</f>
        <v>#DIV/0!</v>
      </c>
      <c r="R5" s="89" t="e">
        <f aca="true" t="shared" si="1" ref="R5:R34">+O5/P5</f>
        <v>#DIV/0!</v>
      </c>
      <c r="S5" s="88"/>
      <c r="T5" s="90" t="e">
        <f>(+S5-O5)/S5</f>
        <v>#DIV/0!</v>
      </c>
      <c r="U5" s="88"/>
      <c r="V5" s="88"/>
      <c r="W5" s="89" t="e">
        <f>+U5/V5</f>
        <v>#DIV/0!</v>
      </c>
    </row>
    <row r="6" spans="1:23" ht="15">
      <c r="A6" s="91">
        <f>+A5+1</f>
        <v>2</v>
      </c>
      <c r="C6" s="92"/>
      <c r="D6" s="92"/>
      <c r="E6" s="91"/>
      <c r="F6" s="91"/>
      <c r="G6" s="91"/>
      <c r="H6" s="91"/>
      <c r="I6" s="83"/>
      <c r="J6" s="83"/>
      <c r="K6" s="83"/>
      <c r="L6" s="83"/>
      <c r="M6" s="83"/>
      <c r="N6" s="83"/>
      <c r="O6" s="83">
        <f aca="true" t="shared" si="2" ref="O6:P34">+M6+K6+I6</f>
        <v>0</v>
      </c>
      <c r="P6" s="83">
        <f t="shared" si="2"/>
        <v>0</v>
      </c>
      <c r="Q6" s="83" t="e">
        <f t="shared" si="0"/>
        <v>#DIV/0!</v>
      </c>
      <c r="R6" s="93" t="e">
        <f t="shared" si="1"/>
        <v>#DIV/0!</v>
      </c>
      <c r="S6" s="83"/>
      <c r="T6" s="94" t="e">
        <f aca="true" t="shared" si="3" ref="T6:T34">(+S6-O6)/S6</f>
        <v>#DIV/0!</v>
      </c>
      <c r="U6" s="83"/>
      <c r="V6" s="83"/>
      <c r="W6" s="93" t="e">
        <f aca="true" t="shared" si="4" ref="W6:W34">+U6/V6</f>
        <v>#DIV/0!</v>
      </c>
    </row>
    <row r="7" spans="1:23" s="86" customFormat="1" ht="15">
      <c r="A7" s="85">
        <f aca="true" t="shared" si="5" ref="A7:A31">+A6+1</f>
        <v>3</v>
      </c>
      <c r="C7" s="87"/>
      <c r="D7" s="87"/>
      <c r="E7" s="85"/>
      <c r="F7" s="85"/>
      <c r="G7" s="85"/>
      <c r="H7" s="85"/>
      <c r="I7" s="88"/>
      <c r="J7" s="88"/>
      <c r="K7" s="88"/>
      <c r="L7" s="88"/>
      <c r="M7" s="88"/>
      <c r="N7" s="88"/>
      <c r="O7" s="88">
        <f t="shared" si="2"/>
        <v>0</v>
      </c>
      <c r="P7" s="88">
        <f t="shared" si="2"/>
        <v>0</v>
      </c>
      <c r="Q7" s="88" t="e">
        <f t="shared" si="0"/>
        <v>#DIV/0!</v>
      </c>
      <c r="R7" s="95" t="e">
        <f t="shared" si="1"/>
        <v>#DIV/0!</v>
      </c>
      <c r="S7" s="88"/>
      <c r="T7" s="96" t="e">
        <f t="shared" si="3"/>
        <v>#DIV/0!</v>
      </c>
      <c r="U7" s="88"/>
      <c r="V7" s="88"/>
      <c r="W7" s="95" t="e">
        <f t="shared" si="4"/>
        <v>#DIV/0!</v>
      </c>
    </row>
    <row r="8" spans="1:23" ht="15">
      <c r="A8" s="91">
        <f t="shared" si="5"/>
        <v>4</v>
      </c>
      <c r="C8" s="92"/>
      <c r="D8" s="92"/>
      <c r="E8" s="91"/>
      <c r="F8" s="91"/>
      <c r="G8" s="91"/>
      <c r="H8" s="91"/>
      <c r="I8" s="83"/>
      <c r="J8" s="83"/>
      <c r="K8" s="83"/>
      <c r="L8" s="83"/>
      <c r="M8" s="83"/>
      <c r="N8" s="83"/>
      <c r="O8" s="83">
        <f t="shared" si="2"/>
        <v>0</v>
      </c>
      <c r="P8" s="83">
        <f t="shared" si="2"/>
        <v>0</v>
      </c>
      <c r="Q8" s="83" t="e">
        <f t="shared" si="0"/>
        <v>#DIV/0!</v>
      </c>
      <c r="R8" s="93" t="e">
        <f t="shared" si="1"/>
        <v>#DIV/0!</v>
      </c>
      <c r="S8" s="83"/>
      <c r="T8" s="94" t="e">
        <f t="shared" si="3"/>
        <v>#DIV/0!</v>
      </c>
      <c r="U8" s="83"/>
      <c r="V8" s="83"/>
      <c r="W8" s="93" t="e">
        <f t="shared" si="4"/>
        <v>#DIV/0!</v>
      </c>
    </row>
    <row r="9" spans="1:23" s="86" customFormat="1" ht="15">
      <c r="A9" s="85">
        <f t="shared" si="5"/>
        <v>5</v>
      </c>
      <c r="C9" s="87"/>
      <c r="D9" s="87"/>
      <c r="E9" s="85"/>
      <c r="F9" s="85"/>
      <c r="G9" s="85"/>
      <c r="H9" s="85"/>
      <c r="I9" s="88"/>
      <c r="J9" s="88"/>
      <c r="K9" s="88"/>
      <c r="L9" s="88"/>
      <c r="M9" s="88"/>
      <c r="N9" s="88"/>
      <c r="O9" s="88">
        <f t="shared" si="2"/>
        <v>0</v>
      </c>
      <c r="P9" s="88">
        <f t="shared" si="2"/>
        <v>0</v>
      </c>
      <c r="Q9" s="88" t="e">
        <f t="shared" si="0"/>
        <v>#DIV/0!</v>
      </c>
      <c r="R9" s="95" t="e">
        <f t="shared" si="1"/>
        <v>#DIV/0!</v>
      </c>
      <c r="S9" s="88"/>
      <c r="T9" s="96" t="e">
        <f t="shared" si="3"/>
        <v>#DIV/0!</v>
      </c>
      <c r="U9" s="88"/>
      <c r="V9" s="88"/>
      <c r="W9" s="95" t="e">
        <f t="shared" si="4"/>
        <v>#DIV/0!</v>
      </c>
    </row>
    <row r="10" spans="1:23" ht="15">
      <c r="A10" s="91">
        <f t="shared" si="5"/>
        <v>6</v>
      </c>
      <c r="C10" s="92"/>
      <c r="D10" s="92"/>
      <c r="E10" s="91"/>
      <c r="F10" s="91"/>
      <c r="G10" s="91"/>
      <c r="H10" s="91"/>
      <c r="I10" s="83"/>
      <c r="J10" s="83"/>
      <c r="K10" s="83"/>
      <c r="L10" s="83"/>
      <c r="M10" s="83"/>
      <c r="N10" s="83"/>
      <c r="O10" s="83">
        <f t="shared" si="2"/>
        <v>0</v>
      </c>
      <c r="P10" s="83">
        <f t="shared" si="2"/>
        <v>0</v>
      </c>
      <c r="Q10" s="83" t="e">
        <f t="shared" si="0"/>
        <v>#DIV/0!</v>
      </c>
      <c r="R10" s="93" t="e">
        <f t="shared" si="1"/>
        <v>#DIV/0!</v>
      </c>
      <c r="S10" s="83"/>
      <c r="T10" s="94" t="e">
        <f t="shared" si="3"/>
        <v>#DIV/0!</v>
      </c>
      <c r="U10" s="83"/>
      <c r="V10" s="83"/>
      <c r="W10" s="93" t="e">
        <f t="shared" si="4"/>
        <v>#DIV/0!</v>
      </c>
    </row>
    <row r="11" spans="1:23" s="86" customFormat="1" ht="15">
      <c r="A11" s="85">
        <f t="shared" si="5"/>
        <v>7</v>
      </c>
      <c r="C11" s="87"/>
      <c r="D11" s="87"/>
      <c r="E11" s="85"/>
      <c r="F11" s="85"/>
      <c r="G11" s="85"/>
      <c r="H11" s="85"/>
      <c r="I11" s="88"/>
      <c r="J11" s="88"/>
      <c r="K11" s="88"/>
      <c r="L11" s="88"/>
      <c r="M11" s="88"/>
      <c r="N11" s="88"/>
      <c r="O11" s="88">
        <f t="shared" si="2"/>
        <v>0</v>
      </c>
      <c r="P11" s="88">
        <f t="shared" si="2"/>
        <v>0</v>
      </c>
      <c r="Q11" s="88" t="e">
        <f t="shared" si="0"/>
        <v>#DIV/0!</v>
      </c>
      <c r="R11" s="95" t="e">
        <f t="shared" si="1"/>
        <v>#DIV/0!</v>
      </c>
      <c r="S11" s="88"/>
      <c r="T11" s="96" t="e">
        <f t="shared" si="3"/>
        <v>#DIV/0!</v>
      </c>
      <c r="U11" s="88"/>
      <c r="V11" s="88"/>
      <c r="W11" s="95" t="e">
        <f t="shared" si="4"/>
        <v>#DIV/0!</v>
      </c>
    </row>
    <row r="12" spans="1:23" ht="15">
      <c r="A12" s="91">
        <f t="shared" si="5"/>
        <v>8</v>
      </c>
      <c r="C12" s="92"/>
      <c r="D12" s="92"/>
      <c r="E12" s="91"/>
      <c r="F12" s="91"/>
      <c r="G12" s="91"/>
      <c r="H12" s="91"/>
      <c r="I12" s="83"/>
      <c r="J12" s="83"/>
      <c r="K12" s="83"/>
      <c r="L12" s="83"/>
      <c r="M12" s="83"/>
      <c r="N12" s="83"/>
      <c r="O12" s="83">
        <f t="shared" si="2"/>
        <v>0</v>
      </c>
      <c r="P12" s="83">
        <f t="shared" si="2"/>
        <v>0</v>
      </c>
      <c r="Q12" s="83" t="e">
        <f t="shared" si="0"/>
        <v>#DIV/0!</v>
      </c>
      <c r="R12" s="93" t="e">
        <f t="shared" si="1"/>
        <v>#DIV/0!</v>
      </c>
      <c r="S12" s="83"/>
      <c r="T12" s="94" t="e">
        <f t="shared" si="3"/>
        <v>#DIV/0!</v>
      </c>
      <c r="U12" s="83"/>
      <c r="V12" s="83"/>
      <c r="W12" s="93" t="e">
        <f t="shared" si="4"/>
        <v>#DIV/0!</v>
      </c>
    </row>
    <row r="13" spans="1:23" s="86" customFormat="1" ht="15">
      <c r="A13" s="85">
        <f t="shared" si="5"/>
        <v>9</v>
      </c>
      <c r="C13" s="87"/>
      <c r="D13" s="87"/>
      <c r="E13" s="85"/>
      <c r="F13" s="85"/>
      <c r="G13" s="85"/>
      <c r="H13" s="85"/>
      <c r="I13" s="88"/>
      <c r="J13" s="88"/>
      <c r="K13" s="88"/>
      <c r="L13" s="88"/>
      <c r="M13" s="88"/>
      <c r="N13" s="88"/>
      <c r="O13" s="88">
        <f t="shared" si="2"/>
        <v>0</v>
      </c>
      <c r="P13" s="88">
        <f t="shared" si="2"/>
        <v>0</v>
      </c>
      <c r="Q13" s="88" t="e">
        <f t="shared" si="0"/>
        <v>#DIV/0!</v>
      </c>
      <c r="R13" s="95" t="e">
        <f t="shared" si="1"/>
        <v>#DIV/0!</v>
      </c>
      <c r="S13" s="88"/>
      <c r="T13" s="96" t="e">
        <f t="shared" si="3"/>
        <v>#DIV/0!</v>
      </c>
      <c r="U13" s="88"/>
      <c r="V13" s="88"/>
      <c r="W13" s="95" t="e">
        <f t="shared" si="4"/>
        <v>#DIV/0!</v>
      </c>
    </row>
    <row r="14" spans="1:23" ht="15">
      <c r="A14" s="91">
        <f t="shared" si="5"/>
        <v>10</v>
      </c>
      <c r="C14" s="92"/>
      <c r="D14" s="92"/>
      <c r="E14" s="91"/>
      <c r="F14" s="91"/>
      <c r="G14" s="91"/>
      <c r="H14" s="91"/>
      <c r="I14" s="83"/>
      <c r="J14" s="83"/>
      <c r="K14" s="83"/>
      <c r="L14" s="83"/>
      <c r="M14" s="83"/>
      <c r="N14" s="83"/>
      <c r="O14" s="83">
        <f t="shared" si="2"/>
        <v>0</v>
      </c>
      <c r="P14" s="83">
        <f t="shared" si="2"/>
        <v>0</v>
      </c>
      <c r="Q14" s="83" t="e">
        <f t="shared" si="0"/>
        <v>#DIV/0!</v>
      </c>
      <c r="R14" s="93" t="e">
        <f t="shared" si="1"/>
        <v>#DIV/0!</v>
      </c>
      <c r="S14" s="83"/>
      <c r="T14" s="94" t="e">
        <f t="shared" si="3"/>
        <v>#DIV/0!</v>
      </c>
      <c r="U14" s="83"/>
      <c r="V14" s="83"/>
      <c r="W14" s="93" t="e">
        <f t="shared" si="4"/>
        <v>#DIV/0!</v>
      </c>
    </row>
    <row r="15" spans="1:23" s="86" customFormat="1" ht="15">
      <c r="A15" s="85">
        <f t="shared" si="5"/>
        <v>11</v>
      </c>
      <c r="C15" s="87"/>
      <c r="D15" s="87"/>
      <c r="E15" s="85"/>
      <c r="F15" s="85"/>
      <c r="G15" s="85"/>
      <c r="H15" s="85"/>
      <c r="I15" s="88"/>
      <c r="J15" s="88"/>
      <c r="K15" s="88"/>
      <c r="L15" s="88"/>
      <c r="M15" s="88"/>
      <c r="N15" s="88"/>
      <c r="O15" s="88">
        <f t="shared" si="2"/>
        <v>0</v>
      </c>
      <c r="P15" s="88">
        <f t="shared" si="2"/>
        <v>0</v>
      </c>
      <c r="Q15" s="88" t="e">
        <f t="shared" si="0"/>
        <v>#DIV/0!</v>
      </c>
      <c r="R15" s="95" t="e">
        <f t="shared" si="1"/>
        <v>#DIV/0!</v>
      </c>
      <c r="S15" s="88"/>
      <c r="T15" s="96" t="e">
        <f t="shared" si="3"/>
        <v>#DIV/0!</v>
      </c>
      <c r="U15" s="88"/>
      <c r="V15" s="88"/>
      <c r="W15" s="95" t="e">
        <f t="shared" si="4"/>
        <v>#DIV/0!</v>
      </c>
    </row>
    <row r="16" spans="1:23" ht="15">
      <c r="A16" s="91">
        <f t="shared" si="5"/>
        <v>12</v>
      </c>
      <c r="C16" s="92"/>
      <c r="D16" s="92"/>
      <c r="E16" s="91"/>
      <c r="F16" s="91"/>
      <c r="G16" s="91"/>
      <c r="H16" s="91"/>
      <c r="I16" s="83"/>
      <c r="J16" s="83"/>
      <c r="K16" s="83"/>
      <c r="L16" s="83"/>
      <c r="M16" s="83"/>
      <c r="N16" s="83"/>
      <c r="O16" s="83">
        <f t="shared" si="2"/>
        <v>0</v>
      </c>
      <c r="P16" s="83">
        <f t="shared" si="2"/>
        <v>0</v>
      </c>
      <c r="Q16" s="83" t="e">
        <f t="shared" si="0"/>
        <v>#DIV/0!</v>
      </c>
      <c r="R16" s="93" t="e">
        <f t="shared" si="1"/>
        <v>#DIV/0!</v>
      </c>
      <c r="S16" s="83"/>
      <c r="T16" s="94" t="e">
        <f t="shared" si="3"/>
        <v>#DIV/0!</v>
      </c>
      <c r="U16" s="83"/>
      <c r="V16" s="83"/>
      <c r="W16" s="93" t="e">
        <f t="shared" si="4"/>
        <v>#DIV/0!</v>
      </c>
    </row>
    <row r="17" spans="1:23" s="86" customFormat="1" ht="15">
      <c r="A17" s="85">
        <f t="shared" si="5"/>
        <v>13</v>
      </c>
      <c r="C17" s="87"/>
      <c r="D17" s="87"/>
      <c r="E17" s="85"/>
      <c r="F17" s="85"/>
      <c r="G17" s="85"/>
      <c r="H17" s="85"/>
      <c r="I17" s="88"/>
      <c r="J17" s="88"/>
      <c r="K17" s="88"/>
      <c r="L17" s="88"/>
      <c r="M17" s="88"/>
      <c r="N17" s="88"/>
      <c r="O17" s="88">
        <f t="shared" si="2"/>
        <v>0</v>
      </c>
      <c r="P17" s="88">
        <f t="shared" si="2"/>
        <v>0</v>
      </c>
      <c r="Q17" s="88" t="e">
        <f t="shared" si="0"/>
        <v>#DIV/0!</v>
      </c>
      <c r="R17" s="95" t="e">
        <f t="shared" si="1"/>
        <v>#DIV/0!</v>
      </c>
      <c r="S17" s="88"/>
      <c r="T17" s="96" t="e">
        <f t="shared" si="3"/>
        <v>#DIV/0!</v>
      </c>
      <c r="U17" s="88"/>
      <c r="V17" s="88"/>
      <c r="W17" s="95" t="e">
        <f t="shared" si="4"/>
        <v>#DIV/0!</v>
      </c>
    </row>
    <row r="18" spans="1:23" ht="15">
      <c r="A18" s="91">
        <f t="shared" si="5"/>
        <v>14</v>
      </c>
      <c r="C18" s="92"/>
      <c r="D18" s="92"/>
      <c r="E18" s="91"/>
      <c r="F18" s="91"/>
      <c r="G18" s="91"/>
      <c r="H18" s="91"/>
      <c r="I18" s="83"/>
      <c r="J18" s="83"/>
      <c r="K18" s="83"/>
      <c r="L18" s="83"/>
      <c r="M18" s="83"/>
      <c r="N18" s="83"/>
      <c r="O18" s="83">
        <f t="shared" si="2"/>
        <v>0</v>
      </c>
      <c r="P18" s="83">
        <f t="shared" si="2"/>
        <v>0</v>
      </c>
      <c r="Q18" s="83" t="e">
        <f t="shared" si="0"/>
        <v>#DIV/0!</v>
      </c>
      <c r="R18" s="93" t="e">
        <f t="shared" si="1"/>
        <v>#DIV/0!</v>
      </c>
      <c r="S18" s="83"/>
      <c r="T18" s="94" t="e">
        <f t="shared" si="3"/>
        <v>#DIV/0!</v>
      </c>
      <c r="U18" s="83"/>
      <c r="V18" s="83"/>
      <c r="W18" s="93" t="e">
        <f t="shared" si="4"/>
        <v>#DIV/0!</v>
      </c>
    </row>
    <row r="19" spans="1:23" s="86" customFormat="1" ht="15">
      <c r="A19" s="85">
        <f t="shared" si="5"/>
        <v>15</v>
      </c>
      <c r="C19" s="87"/>
      <c r="D19" s="87"/>
      <c r="E19" s="85"/>
      <c r="F19" s="85"/>
      <c r="G19" s="85"/>
      <c r="H19" s="85"/>
      <c r="I19" s="88"/>
      <c r="J19" s="88"/>
      <c r="K19" s="88"/>
      <c r="L19" s="88"/>
      <c r="M19" s="88"/>
      <c r="N19" s="88"/>
      <c r="O19" s="88">
        <f t="shared" si="2"/>
        <v>0</v>
      </c>
      <c r="P19" s="88">
        <f t="shared" si="2"/>
        <v>0</v>
      </c>
      <c r="Q19" s="88" t="e">
        <f t="shared" si="0"/>
        <v>#DIV/0!</v>
      </c>
      <c r="R19" s="95" t="e">
        <f t="shared" si="1"/>
        <v>#DIV/0!</v>
      </c>
      <c r="S19" s="88"/>
      <c r="T19" s="96" t="e">
        <f t="shared" si="3"/>
        <v>#DIV/0!</v>
      </c>
      <c r="U19" s="88"/>
      <c r="V19" s="88"/>
      <c r="W19" s="95" t="e">
        <f t="shared" si="4"/>
        <v>#DIV/0!</v>
      </c>
    </row>
    <row r="20" spans="1:23" ht="15">
      <c r="A20" s="91">
        <f t="shared" si="5"/>
        <v>16</v>
      </c>
      <c r="C20" s="92"/>
      <c r="D20" s="92"/>
      <c r="E20" s="91"/>
      <c r="F20" s="91"/>
      <c r="G20" s="91"/>
      <c r="H20" s="91"/>
      <c r="I20" s="83"/>
      <c r="J20" s="83"/>
      <c r="K20" s="83"/>
      <c r="L20" s="83"/>
      <c r="M20" s="83"/>
      <c r="N20" s="83"/>
      <c r="O20" s="83">
        <f t="shared" si="2"/>
        <v>0</v>
      </c>
      <c r="P20" s="83">
        <f t="shared" si="2"/>
        <v>0</v>
      </c>
      <c r="Q20" s="83" t="e">
        <f t="shared" si="0"/>
        <v>#DIV/0!</v>
      </c>
      <c r="R20" s="93" t="e">
        <f t="shared" si="1"/>
        <v>#DIV/0!</v>
      </c>
      <c r="S20" s="83"/>
      <c r="T20" s="94" t="e">
        <f t="shared" si="3"/>
        <v>#DIV/0!</v>
      </c>
      <c r="U20" s="83"/>
      <c r="V20" s="83"/>
      <c r="W20" s="93" t="e">
        <f t="shared" si="4"/>
        <v>#DIV/0!</v>
      </c>
    </row>
    <row r="21" spans="1:23" s="86" customFormat="1" ht="15">
      <c r="A21" s="85">
        <f t="shared" si="5"/>
        <v>17</v>
      </c>
      <c r="C21" s="87"/>
      <c r="D21" s="87"/>
      <c r="E21" s="85"/>
      <c r="F21" s="85"/>
      <c r="G21" s="85"/>
      <c r="H21" s="85"/>
      <c r="I21" s="88"/>
      <c r="J21" s="88"/>
      <c r="K21" s="88"/>
      <c r="L21" s="88"/>
      <c r="M21" s="88"/>
      <c r="N21" s="88"/>
      <c r="O21" s="88">
        <f t="shared" si="2"/>
        <v>0</v>
      </c>
      <c r="P21" s="88">
        <f t="shared" si="2"/>
        <v>0</v>
      </c>
      <c r="Q21" s="88" t="e">
        <f t="shared" si="0"/>
        <v>#DIV/0!</v>
      </c>
      <c r="R21" s="95" t="e">
        <f t="shared" si="1"/>
        <v>#DIV/0!</v>
      </c>
      <c r="S21" s="88"/>
      <c r="T21" s="96" t="e">
        <f t="shared" si="3"/>
        <v>#DIV/0!</v>
      </c>
      <c r="U21" s="88"/>
      <c r="V21" s="88"/>
      <c r="W21" s="95" t="e">
        <f t="shared" si="4"/>
        <v>#DIV/0!</v>
      </c>
    </row>
    <row r="22" spans="1:23" ht="15">
      <c r="A22" s="91">
        <f t="shared" si="5"/>
        <v>18</v>
      </c>
      <c r="C22" s="92"/>
      <c r="D22" s="92"/>
      <c r="E22" s="91"/>
      <c r="F22" s="91"/>
      <c r="G22" s="91"/>
      <c r="H22" s="91"/>
      <c r="I22" s="83"/>
      <c r="J22" s="83"/>
      <c r="K22" s="83"/>
      <c r="L22" s="83"/>
      <c r="M22" s="83"/>
      <c r="N22" s="83"/>
      <c r="O22" s="83">
        <f t="shared" si="2"/>
        <v>0</v>
      </c>
      <c r="P22" s="83">
        <f t="shared" si="2"/>
        <v>0</v>
      </c>
      <c r="Q22" s="83" t="e">
        <f t="shared" si="0"/>
        <v>#DIV/0!</v>
      </c>
      <c r="R22" s="93" t="e">
        <f t="shared" si="1"/>
        <v>#DIV/0!</v>
      </c>
      <c r="S22" s="83"/>
      <c r="T22" s="94" t="e">
        <f t="shared" si="3"/>
        <v>#DIV/0!</v>
      </c>
      <c r="U22" s="83"/>
      <c r="V22" s="83"/>
      <c r="W22" s="93" t="e">
        <f t="shared" si="4"/>
        <v>#DIV/0!</v>
      </c>
    </row>
    <row r="23" spans="1:23" s="86" customFormat="1" ht="15">
      <c r="A23" s="85">
        <f t="shared" si="5"/>
        <v>19</v>
      </c>
      <c r="C23" s="87"/>
      <c r="D23" s="87"/>
      <c r="E23" s="85"/>
      <c r="F23" s="85"/>
      <c r="G23" s="85"/>
      <c r="H23" s="85"/>
      <c r="I23" s="88"/>
      <c r="J23" s="88"/>
      <c r="K23" s="88"/>
      <c r="L23" s="88"/>
      <c r="M23" s="88"/>
      <c r="N23" s="88"/>
      <c r="O23" s="88">
        <f t="shared" si="2"/>
        <v>0</v>
      </c>
      <c r="P23" s="88">
        <f t="shared" si="2"/>
        <v>0</v>
      </c>
      <c r="Q23" s="88" t="e">
        <f t="shared" si="0"/>
        <v>#DIV/0!</v>
      </c>
      <c r="R23" s="95" t="e">
        <f t="shared" si="1"/>
        <v>#DIV/0!</v>
      </c>
      <c r="S23" s="88"/>
      <c r="T23" s="96" t="e">
        <f t="shared" si="3"/>
        <v>#DIV/0!</v>
      </c>
      <c r="U23" s="88"/>
      <c r="V23" s="88"/>
      <c r="W23" s="95" t="e">
        <f t="shared" si="4"/>
        <v>#DIV/0!</v>
      </c>
    </row>
    <row r="24" spans="1:23" ht="15">
      <c r="A24" s="91">
        <f t="shared" si="5"/>
        <v>20</v>
      </c>
      <c r="C24" s="92"/>
      <c r="D24" s="92"/>
      <c r="E24" s="91"/>
      <c r="F24" s="91"/>
      <c r="G24" s="91"/>
      <c r="H24" s="91"/>
      <c r="I24" s="83"/>
      <c r="J24" s="83"/>
      <c r="K24" s="83"/>
      <c r="L24" s="83"/>
      <c r="M24" s="83"/>
      <c r="N24" s="83"/>
      <c r="O24" s="83">
        <f t="shared" si="2"/>
        <v>0</v>
      </c>
      <c r="P24" s="83">
        <f t="shared" si="2"/>
        <v>0</v>
      </c>
      <c r="Q24" s="83" t="e">
        <f t="shared" si="0"/>
        <v>#DIV/0!</v>
      </c>
      <c r="R24" s="93" t="e">
        <f t="shared" si="1"/>
        <v>#DIV/0!</v>
      </c>
      <c r="S24" s="83"/>
      <c r="T24" s="94" t="e">
        <f t="shared" si="3"/>
        <v>#DIV/0!</v>
      </c>
      <c r="U24" s="83"/>
      <c r="V24" s="83"/>
      <c r="W24" s="93" t="e">
        <f t="shared" si="4"/>
        <v>#DIV/0!</v>
      </c>
    </row>
    <row r="25" spans="1:23" s="86" customFormat="1" ht="15">
      <c r="A25" s="85">
        <f t="shared" si="5"/>
        <v>21</v>
      </c>
      <c r="C25" s="87"/>
      <c r="D25" s="87"/>
      <c r="E25" s="85"/>
      <c r="F25" s="85"/>
      <c r="G25" s="85"/>
      <c r="H25" s="85"/>
      <c r="I25" s="88"/>
      <c r="J25" s="88"/>
      <c r="K25" s="88"/>
      <c r="L25" s="88"/>
      <c r="M25" s="88"/>
      <c r="N25" s="88"/>
      <c r="O25" s="88">
        <f t="shared" si="2"/>
        <v>0</v>
      </c>
      <c r="P25" s="88">
        <f t="shared" si="2"/>
        <v>0</v>
      </c>
      <c r="Q25" s="88" t="e">
        <f t="shared" si="0"/>
        <v>#DIV/0!</v>
      </c>
      <c r="R25" s="95" t="e">
        <f t="shared" si="1"/>
        <v>#DIV/0!</v>
      </c>
      <c r="S25" s="88"/>
      <c r="T25" s="96" t="e">
        <f t="shared" si="3"/>
        <v>#DIV/0!</v>
      </c>
      <c r="U25" s="88"/>
      <c r="V25" s="88"/>
      <c r="W25" s="95" t="e">
        <f t="shared" si="4"/>
        <v>#DIV/0!</v>
      </c>
    </row>
    <row r="26" spans="1:23" ht="15">
      <c r="A26" s="91">
        <f t="shared" si="5"/>
        <v>22</v>
      </c>
      <c r="C26" s="92"/>
      <c r="D26" s="92"/>
      <c r="E26" s="91"/>
      <c r="F26" s="91"/>
      <c r="G26" s="91"/>
      <c r="H26" s="91"/>
      <c r="I26" s="83"/>
      <c r="J26" s="83"/>
      <c r="K26" s="83"/>
      <c r="L26" s="83"/>
      <c r="M26" s="83"/>
      <c r="N26" s="83"/>
      <c r="O26" s="83">
        <f t="shared" si="2"/>
        <v>0</v>
      </c>
      <c r="P26" s="83">
        <f t="shared" si="2"/>
        <v>0</v>
      </c>
      <c r="Q26" s="83" t="e">
        <f t="shared" si="0"/>
        <v>#DIV/0!</v>
      </c>
      <c r="R26" s="93" t="e">
        <f t="shared" si="1"/>
        <v>#DIV/0!</v>
      </c>
      <c r="S26" s="83"/>
      <c r="T26" s="94" t="e">
        <f t="shared" si="3"/>
        <v>#DIV/0!</v>
      </c>
      <c r="U26" s="83"/>
      <c r="V26" s="83"/>
      <c r="W26" s="93" t="e">
        <f t="shared" si="4"/>
        <v>#DIV/0!</v>
      </c>
    </row>
    <row r="27" spans="1:23" s="86" customFormat="1" ht="15">
      <c r="A27" s="85">
        <f t="shared" si="5"/>
        <v>23</v>
      </c>
      <c r="C27" s="87"/>
      <c r="D27" s="87"/>
      <c r="E27" s="85"/>
      <c r="F27" s="85"/>
      <c r="G27" s="85"/>
      <c r="H27" s="85"/>
      <c r="I27" s="88"/>
      <c r="J27" s="88"/>
      <c r="K27" s="88"/>
      <c r="L27" s="88"/>
      <c r="M27" s="88"/>
      <c r="N27" s="88"/>
      <c r="O27" s="88">
        <f t="shared" si="2"/>
        <v>0</v>
      </c>
      <c r="P27" s="88">
        <f t="shared" si="2"/>
        <v>0</v>
      </c>
      <c r="Q27" s="88" t="e">
        <f t="shared" si="0"/>
        <v>#DIV/0!</v>
      </c>
      <c r="R27" s="95" t="e">
        <f t="shared" si="1"/>
        <v>#DIV/0!</v>
      </c>
      <c r="S27" s="88"/>
      <c r="T27" s="96" t="e">
        <f t="shared" si="3"/>
        <v>#DIV/0!</v>
      </c>
      <c r="U27" s="88"/>
      <c r="V27" s="88"/>
      <c r="W27" s="95" t="e">
        <f t="shared" si="4"/>
        <v>#DIV/0!</v>
      </c>
    </row>
    <row r="28" spans="1:23" ht="15">
      <c r="A28" s="91">
        <f t="shared" si="5"/>
        <v>24</v>
      </c>
      <c r="C28" s="92"/>
      <c r="D28" s="92"/>
      <c r="E28" s="91"/>
      <c r="F28" s="91"/>
      <c r="G28" s="91"/>
      <c r="H28" s="91"/>
      <c r="I28" s="83"/>
      <c r="J28" s="83"/>
      <c r="K28" s="83"/>
      <c r="L28" s="83"/>
      <c r="M28" s="83"/>
      <c r="N28" s="83"/>
      <c r="O28" s="83">
        <f t="shared" si="2"/>
        <v>0</v>
      </c>
      <c r="P28" s="83">
        <f t="shared" si="2"/>
        <v>0</v>
      </c>
      <c r="Q28" s="83" t="e">
        <f t="shared" si="0"/>
        <v>#DIV/0!</v>
      </c>
      <c r="R28" s="93" t="e">
        <f t="shared" si="1"/>
        <v>#DIV/0!</v>
      </c>
      <c r="S28" s="83"/>
      <c r="T28" s="94" t="e">
        <f t="shared" si="3"/>
        <v>#DIV/0!</v>
      </c>
      <c r="U28" s="83"/>
      <c r="V28" s="83"/>
      <c r="W28" s="93" t="e">
        <f t="shared" si="4"/>
        <v>#DIV/0!</v>
      </c>
    </row>
    <row r="29" spans="1:23" s="86" customFormat="1" ht="15">
      <c r="A29" s="85">
        <f t="shared" si="5"/>
        <v>25</v>
      </c>
      <c r="C29" s="87"/>
      <c r="D29" s="87"/>
      <c r="E29" s="85"/>
      <c r="F29" s="85"/>
      <c r="G29" s="85"/>
      <c r="H29" s="85"/>
      <c r="I29" s="88"/>
      <c r="J29" s="88"/>
      <c r="K29" s="88"/>
      <c r="L29" s="88"/>
      <c r="M29" s="88"/>
      <c r="N29" s="88"/>
      <c r="O29" s="88">
        <f t="shared" si="2"/>
        <v>0</v>
      </c>
      <c r="P29" s="88">
        <f t="shared" si="2"/>
        <v>0</v>
      </c>
      <c r="Q29" s="88" t="e">
        <f t="shared" si="0"/>
        <v>#DIV/0!</v>
      </c>
      <c r="R29" s="95" t="e">
        <f t="shared" si="1"/>
        <v>#DIV/0!</v>
      </c>
      <c r="S29" s="88"/>
      <c r="T29" s="96" t="e">
        <f t="shared" si="3"/>
        <v>#DIV/0!</v>
      </c>
      <c r="U29" s="88"/>
      <c r="V29" s="88"/>
      <c r="W29" s="95" t="e">
        <f t="shared" si="4"/>
        <v>#DIV/0!</v>
      </c>
    </row>
    <row r="30" spans="1:23" ht="15">
      <c r="A30" s="91">
        <f t="shared" si="5"/>
        <v>26</v>
      </c>
      <c r="C30" s="92"/>
      <c r="D30" s="92"/>
      <c r="E30" s="91"/>
      <c r="F30" s="91"/>
      <c r="G30" s="91"/>
      <c r="H30" s="91"/>
      <c r="I30" s="83"/>
      <c r="J30" s="83"/>
      <c r="K30" s="83"/>
      <c r="L30" s="83"/>
      <c r="M30" s="83"/>
      <c r="N30" s="83"/>
      <c r="O30" s="83">
        <f t="shared" si="2"/>
        <v>0</v>
      </c>
      <c r="P30" s="83">
        <f t="shared" si="2"/>
        <v>0</v>
      </c>
      <c r="Q30" s="83" t="e">
        <f t="shared" si="0"/>
        <v>#DIV/0!</v>
      </c>
      <c r="R30" s="93" t="e">
        <f t="shared" si="1"/>
        <v>#DIV/0!</v>
      </c>
      <c r="S30" s="83"/>
      <c r="T30" s="94" t="e">
        <f t="shared" si="3"/>
        <v>#DIV/0!</v>
      </c>
      <c r="U30" s="83"/>
      <c r="V30" s="83"/>
      <c r="W30" s="93" t="e">
        <f t="shared" si="4"/>
        <v>#DIV/0!</v>
      </c>
    </row>
    <row r="31" spans="1:23" s="86" customFormat="1" ht="15">
      <c r="A31" s="85">
        <f t="shared" si="5"/>
        <v>27</v>
      </c>
      <c r="C31" s="87"/>
      <c r="D31" s="87"/>
      <c r="E31" s="85"/>
      <c r="F31" s="85"/>
      <c r="G31" s="85"/>
      <c r="H31" s="85"/>
      <c r="I31" s="88"/>
      <c r="J31" s="88"/>
      <c r="K31" s="88"/>
      <c r="L31" s="88"/>
      <c r="M31" s="88"/>
      <c r="N31" s="88"/>
      <c r="O31" s="88">
        <f t="shared" si="2"/>
        <v>0</v>
      </c>
      <c r="P31" s="88">
        <f t="shared" si="2"/>
        <v>0</v>
      </c>
      <c r="Q31" s="88" t="e">
        <f t="shared" si="0"/>
        <v>#DIV/0!</v>
      </c>
      <c r="R31" s="95" t="e">
        <f t="shared" si="1"/>
        <v>#DIV/0!</v>
      </c>
      <c r="S31" s="88"/>
      <c r="T31" s="96" t="e">
        <f t="shared" si="3"/>
        <v>#DIV/0!</v>
      </c>
      <c r="U31" s="88"/>
      <c r="V31" s="88"/>
      <c r="W31" s="95" t="e">
        <f t="shared" si="4"/>
        <v>#DIV/0!</v>
      </c>
    </row>
    <row r="32" spans="1:23" ht="15">
      <c r="A32" s="91">
        <f>+A31+1</f>
        <v>28</v>
      </c>
      <c r="C32" s="92"/>
      <c r="D32" s="92"/>
      <c r="E32" s="91"/>
      <c r="F32" s="91"/>
      <c r="G32" s="91"/>
      <c r="H32" s="91"/>
      <c r="I32" s="83"/>
      <c r="J32" s="83"/>
      <c r="K32" s="83"/>
      <c r="L32" s="83"/>
      <c r="M32" s="83"/>
      <c r="N32" s="83"/>
      <c r="O32" s="83">
        <f t="shared" si="2"/>
        <v>0</v>
      </c>
      <c r="P32" s="83">
        <f t="shared" si="2"/>
        <v>0</v>
      </c>
      <c r="Q32" s="83" t="e">
        <f t="shared" si="0"/>
        <v>#DIV/0!</v>
      </c>
      <c r="R32" s="93" t="e">
        <f t="shared" si="1"/>
        <v>#DIV/0!</v>
      </c>
      <c r="S32" s="83"/>
      <c r="T32" s="94" t="e">
        <f t="shared" si="3"/>
        <v>#DIV/0!</v>
      </c>
      <c r="U32" s="83"/>
      <c r="V32" s="83"/>
      <c r="W32" s="93" t="e">
        <f t="shared" si="4"/>
        <v>#DIV/0!</v>
      </c>
    </row>
    <row r="33" spans="1:23" s="86" customFormat="1" ht="15">
      <c r="A33" s="85">
        <f>+A32+1</f>
        <v>29</v>
      </c>
      <c r="C33" s="87"/>
      <c r="D33" s="87"/>
      <c r="E33" s="85"/>
      <c r="F33" s="85"/>
      <c r="G33" s="85"/>
      <c r="H33" s="85"/>
      <c r="I33" s="88"/>
      <c r="J33" s="88"/>
      <c r="K33" s="88"/>
      <c r="L33" s="88"/>
      <c r="M33" s="88"/>
      <c r="N33" s="88"/>
      <c r="O33" s="88">
        <f t="shared" si="2"/>
        <v>0</v>
      </c>
      <c r="P33" s="88">
        <f t="shared" si="2"/>
        <v>0</v>
      </c>
      <c r="Q33" s="88" t="e">
        <f t="shared" si="0"/>
        <v>#DIV/0!</v>
      </c>
      <c r="R33" s="95" t="e">
        <f t="shared" si="1"/>
        <v>#DIV/0!</v>
      </c>
      <c r="S33" s="88"/>
      <c r="T33" s="96" t="e">
        <f t="shared" si="3"/>
        <v>#DIV/0!</v>
      </c>
      <c r="U33" s="88"/>
      <c r="V33" s="88"/>
      <c r="W33" s="95" t="e">
        <f t="shared" si="4"/>
        <v>#DIV/0!</v>
      </c>
    </row>
    <row r="34" spans="1:23" ht="15">
      <c r="A34" s="91">
        <f>+A33+1</f>
        <v>30</v>
      </c>
      <c r="C34" s="92"/>
      <c r="D34" s="92"/>
      <c r="E34" s="91"/>
      <c r="F34" s="91"/>
      <c r="G34" s="91"/>
      <c r="H34" s="91"/>
      <c r="I34" s="83"/>
      <c r="J34" s="83"/>
      <c r="K34" s="83"/>
      <c r="L34" s="83"/>
      <c r="M34" s="83"/>
      <c r="N34" s="83"/>
      <c r="O34" s="83">
        <f t="shared" si="2"/>
        <v>0</v>
      </c>
      <c r="P34" s="83">
        <f t="shared" si="2"/>
        <v>0</v>
      </c>
      <c r="Q34" s="83" t="e">
        <f t="shared" si="0"/>
        <v>#DIV/0!</v>
      </c>
      <c r="R34" s="93" t="e">
        <f t="shared" si="1"/>
        <v>#DIV/0!</v>
      </c>
      <c r="S34" s="83"/>
      <c r="T34" s="94" t="e">
        <f t="shared" si="3"/>
        <v>#DIV/0!</v>
      </c>
      <c r="U34" s="83"/>
      <c r="V34" s="83"/>
      <c r="W34" s="93" t="e">
        <f t="shared" si="4"/>
        <v>#DIV/0!</v>
      </c>
    </row>
  </sheetData>
  <mergeCells count="20">
    <mergeCell ref="V2:V4"/>
    <mergeCell ref="W2:W4"/>
    <mergeCell ref="D2:D4"/>
    <mergeCell ref="F2:F4"/>
    <mergeCell ref="Q2:Q4"/>
    <mergeCell ref="H2:H4"/>
    <mergeCell ref="I3:J3"/>
    <mergeCell ref="K3:L3"/>
    <mergeCell ref="M3:N3"/>
    <mergeCell ref="O3:P3"/>
    <mergeCell ref="S3:T3"/>
    <mergeCell ref="I2:P2"/>
    <mergeCell ref="U2:U4"/>
    <mergeCell ref="A1:W1"/>
    <mergeCell ref="A2:A4"/>
    <mergeCell ref="B2:B4"/>
    <mergeCell ref="C2:C4"/>
    <mergeCell ref="E2:E4"/>
    <mergeCell ref="R2:R4"/>
    <mergeCell ref="G2: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Sadi Çilingir</cp:lastModifiedBy>
  <cp:lastPrinted>2006-05-29T16:27:28Z</cp:lastPrinted>
  <dcterms:created xsi:type="dcterms:W3CDTF">2006-03-15T09:07:04Z</dcterms:created>
  <dcterms:modified xsi:type="dcterms:W3CDTF">2006-06-10T20:25:07Z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