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0" yWindow="255" windowWidth="7830" windowHeight="8100" tabRatio="346" firstSheet="2" activeTab="2"/>
  </bookViews>
  <sheets>
    <sheet name="May,5-7 (we19)" sheetId="1" r:id="rId1"/>
    <sheet name="May,5-7 (TOP TEN)" sheetId="2" r:id="rId2"/>
    <sheet name="May,12-14(we20)" sheetId="3" r:id="rId3"/>
    <sheet name="May,12-14(TOP 20)" sheetId="4" r:id="rId4"/>
    <sheet name="May,19-21 (we21)" sheetId="5" r:id="rId5"/>
    <sheet name="May,26-28 (we22)" sheetId="6" r:id="rId6"/>
    <sheet name="June,2-4 (we23)" sheetId="7" r:id="rId7"/>
    <sheet name="June,9-11 (we24)" sheetId="8" r:id="rId8"/>
    <sheet name="June,16-18(we25)" sheetId="9" r:id="rId9"/>
    <sheet name="June23-25 (we26)" sheetId="10" r:id="rId10"/>
    <sheet name="June 30-July,2 (we27)" sheetId="11" r:id="rId11"/>
    <sheet name="July7-9 (we28)" sheetId="12" r:id="rId12"/>
    <sheet name="July 14-16 (we29)" sheetId="13" r:id="rId13"/>
    <sheet name="July 21-23 (we30)" sheetId="14" r:id="rId14"/>
    <sheet name="July 28-30 (we 31)" sheetId="15" r:id="rId15"/>
    <sheet name="Aug.4-6 (we32)" sheetId="16" r:id="rId16"/>
    <sheet name="Aug.11-13 (we33)" sheetId="17" r:id="rId17"/>
    <sheet name="Aug.18-20 (we34)" sheetId="18" r:id="rId18"/>
    <sheet name="Aug.25-27 (we35)" sheetId="19" r:id="rId19"/>
    <sheet name="Sep.1-3 (we36)" sheetId="20" r:id="rId20"/>
    <sheet name="Sep.8-10 (we37)" sheetId="21" r:id="rId21"/>
    <sheet name="Sep.15-17 (we38)" sheetId="22" r:id="rId22"/>
    <sheet name="Sep.22-24 (we39)" sheetId="23" r:id="rId23"/>
    <sheet name="Sep.29-Oct.1(we40)" sheetId="24" r:id="rId24"/>
    <sheet name="Oct.6-8 (we41)" sheetId="25" r:id="rId25"/>
    <sheet name="Oct.13-15 (we42)" sheetId="26" r:id="rId26"/>
    <sheet name="Oct 20-22 (we43)" sheetId="27" r:id="rId27"/>
    <sheet name="Oct.27-29 (we44)" sheetId="28" r:id="rId28"/>
    <sheet name="Nov.3-5 (we45)" sheetId="29" r:id="rId29"/>
    <sheet name="Nov.10-12 (we46)" sheetId="30" r:id="rId30"/>
    <sheet name="Nov.17-19 (we47)" sheetId="31" r:id="rId31"/>
    <sheet name="Nov.24-26 (we48)" sheetId="32" r:id="rId32"/>
    <sheet name="Dec.1-3 (we49)" sheetId="33" r:id="rId33"/>
    <sheet name="Dec.8-10 (we50)" sheetId="34" r:id="rId34"/>
    <sheet name="Dec.15-17 (we51)" sheetId="35" r:id="rId35"/>
    <sheet name="Dec.22-24 (we52)" sheetId="36" r:id="rId36"/>
    <sheet name="Distributor Master" sheetId="37" r:id="rId37"/>
    <sheet name="Sheet22" sheetId="38" r:id="rId38"/>
    <sheet name="Sheet23" sheetId="39" r:id="rId39"/>
    <sheet name="Sheet24" sheetId="40" r:id="rId40"/>
    <sheet name="Sheet3" sheetId="41" r:id="rId41"/>
  </sheets>
  <definedNames>
    <definedName name="_xlnm.Print_Area" localSheetId="3">'May,12-14(TOP 20)'!$A$1:$X$27</definedName>
    <definedName name="_xlnm.Print_Area" localSheetId="2">'May,12-14(we20)'!$A$1:$X$102</definedName>
    <definedName name="_xlnm.Print_Area" localSheetId="1">'May,5-7 (TOP TEN)'!$A$1:$V$25</definedName>
    <definedName name="_xlnm.Print_Area" localSheetId="0">'May,5-7 (we19)'!$A$1:$X$97</definedName>
  </definedNames>
  <calcPr fullCalcOnLoad="1"/>
</workbook>
</file>

<file path=xl/sharedStrings.xml><?xml version="1.0" encoding="utf-8"?>
<sst xmlns="http://schemas.openxmlformats.org/spreadsheetml/2006/main" count="1892" uniqueCount="253">
  <si>
    <t>Title</t>
  </si>
  <si>
    <t>Release date</t>
  </si>
  <si>
    <t>Distributor</t>
  </si>
  <si>
    <t># of Prints</t>
  </si>
  <si>
    <t>Friday</t>
  </si>
  <si>
    <t>G.B.O</t>
  </si>
  <si>
    <t>Admission</t>
  </si>
  <si>
    <t>Saturday</t>
  </si>
  <si>
    <t>Sunday</t>
  </si>
  <si>
    <t>Total</t>
  </si>
  <si>
    <t>Weekend Result</t>
  </si>
  <si>
    <t>Change</t>
  </si>
  <si>
    <t>Screen Av.(Adm.)</t>
  </si>
  <si>
    <t>Av.Ticket Price</t>
  </si>
  <si>
    <t>Cum.G.B.O</t>
  </si>
  <si>
    <t>Cum. Admission</t>
  </si>
  <si>
    <t>Adm.</t>
  </si>
  <si>
    <t xml:space="preserve">Last week </t>
  </si>
  <si>
    <t xml:space="preserve"> G.B.O</t>
  </si>
  <si>
    <t>Week in Rel.</t>
  </si>
  <si>
    <t># of Scr.</t>
  </si>
  <si>
    <t>Rank</t>
  </si>
  <si>
    <t>Turkey Weekend Total</t>
  </si>
  <si>
    <t>WEEKLY ANTRAKT CINEMA NEWSPAPER PRESENTS-HAFTALIK ANTRAKT SİNEMA GAZETESİ SUNAR</t>
  </si>
  <si>
    <t>WEEKEND NO:                                    PERIOD:</t>
  </si>
  <si>
    <t>TURKEY WEEKEND TOP RANKING</t>
  </si>
  <si>
    <t>WEEKEND NO: 21                                   PERIOD: May,19- 21</t>
  </si>
  <si>
    <t>WEEKEND NO: 22                                   PERIOD: May, 26- 28</t>
  </si>
  <si>
    <t>WEEKEND NO: 23                                   PERIOD: June, 2- 4</t>
  </si>
  <si>
    <t>WEEKEND NO: 24                                    PERIOD: June, 9- 11</t>
  </si>
  <si>
    <t>WEEKEND NO: 25                                    PERIOD: June, 16- 18</t>
  </si>
  <si>
    <t>WEEKEND NO: 26                                   PERIOD: June, 23- 25</t>
  </si>
  <si>
    <t>WEEKEND NO: 27                                    PERIOD: June, 30 -  July, 2</t>
  </si>
  <si>
    <t>WEEKEND NO: 28                                    PERIOD: July , 7- 9</t>
  </si>
  <si>
    <t>WEEKEND NO: 29                                   PERIOD: July, 14- 16</t>
  </si>
  <si>
    <t>WEEKEND NO: 30                                    PERIOD: July, 21- 23</t>
  </si>
  <si>
    <t>WEEKEND NO: 31                                   PERIOD: July, 28- 30</t>
  </si>
  <si>
    <t>WEEKEND NO: 32                                   PERIOD: August, 4- 6</t>
  </si>
  <si>
    <t>WEEKEND NO: 33                                   PERIOD: August, 11- 13</t>
  </si>
  <si>
    <t>WEEKEND NO: 34                                   PERIOD:August, 18 - 20</t>
  </si>
  <si>
    <t>WEEKEND NO: 35                                    PERIOD: August, 25 - 27</t>
  </si>
  <si>
    <t>WEEKEND NO: 36                                   PERIOD:September, 1- 3</t>
  </si>
  <si>
    <t>WEEKEND NO: 37                                   PERIOD: September, 8 - 10</t>
  </si>
  <si>
    <t>WEEKEND NO: 38                                   PERIOD: September, 15 - 17</t>
  </si>
  <si>
    <t>WEEKEND NO: 39                                   PERIOD: September, 22 - 24</t>
  </si>
  <si>
    <t>WEEKEND NO:40                                   PERIOD: September, 29 - October, 1</t>
  </si>
  <si>
    <t>WEEKEND NO: 41                                    PERIOD: October, 6 - 8</t>
  </si>
  <si>
    <t>WEEKEND NO: 42                                   PERIOD: October, 13 - 15</t>
  </si>
  <si>
    <t>WEEKEND NO: 43                                   PERIOD: October, 20 - 22</t>
  </si>
  <si>
    <t>WEEKEND NO: 44                                    PERIOD: October, 27 - 29</t>
  </si>
  <si>
    <t>WEEKEND NO: 45                                   PERIOD: November, 3 - 5</t>
  </si>
  <si>
    <t>WEEKEND NO: 46                                   PERIOD: November, 10 - 12</t>
  </si>
  <si>
    <t>WEEKEND NO: 47                                   PERIOD: November, 17 - 19</t>
  </si>
  <si>
    <t>WEEKEND NO: 48                                   PERIOD: Nov.,24-26</t>
  </si>
  <si>
    <t>WEEKEND NO: 49                                    PERIOD: Dec., 1-3</t>
  </si>
  <si>
    <t>WEEKEND NO: 50                                   PERIOD: December, 8 - 10</t>
  </si>
  <si>
    <t>WEEKEND NO: 51                                   PERIOD: December, 15 - 17</t>
  </si>
  <si>
    <t>WEEKEND NO: 52                                   PERIOD: December, 22 - 24</t>
  </si>
  <si>
    <r>
      <t xml:space="preserve">2006 - </t>
    </r>
    <r>
      <rPr>
        <b/>
        <sz val="11"/>
        <color indexed="9"/>
        <rFont val="Arial"/>
        <family val="2"/>
      </rPr>
      <t>TURKEY WEEKEND TOP RANKING</t>
    </r>
  </si>
  <si>
    <t>HOSTEL</t>
  </si>
  <si>
    <t>KURTLAR VADISI IRAK</t>
  </si>
  <si>
    <t>HACIVAT KARAGOZ NEDEN OLDURULDU?</t>
  </si>
  <si>
    <t>BABAM VE OGLUM</t>
  </si>
  <si>
    <t>FUN WITH DICK &amp; JANE</t>
  </si>
  <si>
    <t>BAMBI 2</t>
  </si>
  <si>
    <t>NANNY MCPHEE</t>
  </si>
  <si>
    <t>CRASH</t>
  </si>
  <si>
    <t>MATCH POINT</t>
  </si>
  <si>
    <t>BIG MOMMA'S HOUSE 2</t>
  </si>
  <si>
    <t>CACHE</t>
  </si>
  <si>
    <t>ME AND YOU AND EVERYONE WE KNOW</t>
  </si>
  <si>
    <t>AEON FLUX</t>
  </si>
  <si>
    <t>WB</t>
  </si>
  <si>
    <t>KENDA</t>
  </si>
  <si>
    <t>OZEN</t>
  </si>
  <si>
    <t>WARNER BROS.</t>
  </si>
  <si>
    <t>UIP</t>
  </si>
  <si>
    <t>CHANTIER</t>
  </si>
  <si>
    <t>G.B.O.</t>
  </si>
  <si>
    <t>MEMOIRS OF A GEISHA</t>
  </si>
  <si>
    <t>MUNICH</t>
  </si>
  <si>
    <t>ORGANIZE ISLER</t>
  </si>
  <si>
    <t>RUMOR HAS IT</t>
  </si>
  <si>
    <t>CHICKEN LITTLE</t>
  </si>
  <si>
    <t>BIR FILM</t>
  </si>
  <si>
    <t>35 MILIM</t>
  </si>
  <si>
    <t>Release
Date</t>
  </si>
  <si>
    <t># of
Prints</t>
  </si>
  <si>
    <t># of
Screen</t>
  </si>
  <si>
    <t>Weeks in Release</t>
  </si>
  <si>
    <t>Weekend Total</t>
  </si>
  <si>
    <t>Last Weekend</t>
  </si>
  <si>
    <t>Cumulative</t>
  </si>
  <si>
    <t>Scr.Avg.
(Adm.)</t>
  </si>
  <si>
    <t>Avg.
Ticket</t>
  </si>
  <si>
    <t>BEYZA'NIN KADINLARI</t>
  </si>
  <si>
    <t>SYRIANA</t>
  </si>
  <si>
    <t>KORKUYORUM ANNE</t>
  </si>
  <si>
    <t>WHAT THE BLEEP DO WE KNOW</t>
  </si>
  <si>
    <t>TIM BURTON'S CORPSE BRIDE</t>
  </si>
  <si>
    <t>HISTORY OF VIOLENCE</t>
  </si>
  <si>
    <t>SAW 2</t>
  </si>
  <si>
    <t>SIN CITY</t>
  </si>
  <si>
    <t>WEDDING DATE, THE</t>
  </si>
  <si>
    <t>WEEKEND TOTAL</t>
  </si>
  <si>
    <t>.</t>
  </si>
  <si>
    <t>*Sorted according to Weekend Total G.B.O. - Hafta sonu toplam hasılat sütununa göre sıralanmıştır.</t>
  </si>
  <si>
    <r>
      <t xml:space="preserve">Yukarıdaki Turkey's Weekly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 </t>
    </r>
    <r>
      <rPr>
        <b/>
        <sz val="6"/>
        <rFont val="Arial"/>
        <family val="2"/>
      </rPr>
      <t>"Turkey's Weekly Market Datas" chart which is given above displays the number of admmissions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r>
  </si>
  <si>
    <t>BROKEBACK MOUNTAIN</t>
  </si>
  <si>
    <t>CAPOTE</t>
  </si>
  <si>
    <t>OYUN</t>
  </si>
  <si>
    <t>STOLEN EYES</t>
  </si>
  <si>
    <t>RED SHOES</t>
  </si>
  <si>
    <t>SEX &amp; PHILOSOPHY</t>
  </si>
  <si>
    <t>RABBIT ON THE MOON</t>
  </si>
  <si>
    <t>FATELESS</t>
  </si>
  <si>
    <t>PINK PANTHER</t>
  </si>
  <si>
    <t>HOODWINKED</t>
  </si>
  <si>
    <t>CRY_WOLF</t>
  </si>
  <si>
    <t>PROOF</t>
  </si>
  <si>
    <t>BASIC INSTINCT 2</t>
  </si>
  <si>
    <t>V FOR VENDETTA</t>
  </si>
  <si>
    <t>CASANOVA</t>
  </si>
  <si>
    <t>BEE SEASON</t>
  </si>
  <si>
    <t>18.11 05</t>
  </si>
  <si>
    <t>DANDELION</t>
  </si>
  <si>
    <t>LADIES IN LAVENDER</t>
  </si>
  <si>
    <t>LE GRAND VOYAGE</t>
  </si>
  <si>
    <t>WALLACE &amp; GROMITE</t>
  </si>
  <si>
    <t>UNP</t>
  </si>
  <si>
    <t>C2 PICTURES</t>
  </si>
  <si>
    <t>GEN</t>
  </si>
  <si>
    <t>TIGLON</t>
  </si>
  <si>
    <t>FOX</t>
  </si>
  <si>
    <t>WOLF CREEK</t>
  </si>
  <si>
    <t>MEDYAVIZYON</t>
  </si>
  <si>
    <t>WEINSTEIN CO.</t>
  </si>
  <si>
    <t>BUENA VISTA</t>
  </si>
  <si>
    <t>ALTIOKLAR</t>
  </si>
  <si>
    <t>FILMPOP</t>
  </si>
  <si>
    <t>JOYEUX NOEL</t>
  </si>
  <si>
    <t>FILMS DIST.</t>
  </si>
  <si>
    <t>AVSAR</t>
  </si>
  <si>
    <t>PANA</t>
  </si>
  <si>
    <t>COLUMBIA</t>
  </si>
  <si>
    <t>IFR</t>
  </si>
  <si>
    <t>ATLANTIK</t>
  </si>
  <si>
    <t>FOCUS</t>
  </si>
  <si>
    <t>UNIVERSAL</t>
  </si>
  <si>
    <t>BKM</t>
  </si>
  <si>
    <t>PRA</t>
  </si>
  <si>
    <t>PARAMOUNT</t>
  </si>
  <si>
    <t>CELLULOID</t>
  </si>
  <si>
    <t>PRIDE &amp; PRIDJUDICE</t>
  </si>
  <si>
    <t>ASKD - PYRAMIDE</t>
  </si>
  <si>
    <t>YAKA FILM</t>
  </si>
  <si>
    <t>FIDA</t>
  </si>
  <si>
    <t>LAKESHORE</t>
  </si>
  <si>
    <t>UMUT SANAT</t>
  </si>
  <si>
    <t>SINE FILM</t>
  </si>
  <si>
    <t>DREAMWORKS</t>
  </si>
  <si>
    <t>R FILM</t>
  </si>
  <si>
    <t>ENERGY</t>
  </si>
  <si>
    <t>Company</t>
  </si>
  <si>
    <t>WILD BUNCH</t>
  </si>
  <si>
    <t>PHANTOM OF THE OPERA, THE</t>
  </si>
  <si>
    <t>ASK THE DUST</t>
  </si>
  <si>
    <t>ZOZO</t>
  </si>
  <si>
    <t>TROUBLE</t>
  </si>
  <si>
    <t>SAMARITAN GIRL</t>
  </si>
  <si>
    <t>DARK HORSE</t>
  </si>
  <si>
    <t>DEAR WENDY</t>
  </si>
  <si>
    <t>MADAGASCAR</t>
  </si>
  <si>
    <t>Weekly Movie Magazine Antrakt  Presents - Haftalık Antrakt Sinema Gazetesi Sunar</t>
  </si>
  <si>
    <t>LUCKY NUMBER SLEVIN</t>
  </si>
  <si>
    <t>DESCENT, THE</t>
  </si>
  <si>
    <t>OZEN - UMUT</t>
  </si>
  <si>
    <t>EIGHT BELOW</t>
  </si>
  <si>
    <t>WHEN A STRANGER CALLS</t>
  </si>
  <si>
    <t>SLITHER</t>
  </si>
  <si>
    <t>ODSSEY</t>
  </si>
  <si>
    <t>MON ANGE</t>
  </si>
  <si>
    <t>MK2</t>
  </si>
  <si>
    <t>NARNIA</t>
  </si>
  <si>
    <t>WEATHERMAN, THE</t>
  </si>
  <si>
    <t>HAYALEVI</t>
  </si>
  <si>
    <t>CINECLICK ASIA</t>
  </si>
  <si>
    <t>MEDIA 8</t>
  </si>
  <si>
    <t>TRUST FILMS</t>
  </si>
  <si>
    <t xml:space="preserve">TURKEY'S WEEKEND MARKET DATAS </t>
  </si>
  <si>
    <t>WEEKEND BOX OFFICE &amp; ADMISSION REPORT</t>
  </si>
  <si>
    <t>TOP 10</t>
  </si>
  <si>
    <t>TOP ALL</t>
  </si>
  <si>
    <t>TURKEY'S WEEKEND MARKET DATAS</t>
  </si>
  <si>
    <t>ICE AGE 2; THE MELTDOWN</t>
  </si>
  <si>
    <t>INSIDE MAN</t>
  </si>
  <si>
    <t>FINAL DESTINATION 3</t>
  </si>
  <si>
    <t xml:space="preserve">WILD, THE   </t>
  </si>
  <si>
    <t>TWO FOR THE MONEY</t>
  </si>
  <si>
    <t>DATE MOVIE</t>
  </si>
  <si>
    <t>ROAD TO GUANTANAMO, THE</t>
  </si>
  <si>
    <t>PI FILM</t>
  </si>
  <si>
    <t>ENTRE SES MAINS</t>
  </si>
  <si>
    <t>PATHE</t>
  </si>
  <si>
    <t>BELGE FILM</t>
  </si>
  <si>
    <t>REZZO</t>
  </si>
  <si>
    <t>WEEKEND: 19       05 - 07  MAY' 2006</t>
  </si>
  <si>
    <t>WEEKEND: 19            05 - 07 MAY' 2006</t>
  </si>
  <si>
    <t>MISSION IMPOSSIBLE 3</t>
  </si>
  <si>
    <t>FILM POP</t>
  </si>
  <si>
    <t>MATADOR</t>
  </si>
  <si>
    <t>ANNE YA DA LEYLA</t>
  </si>
  <si>
    <t>SINEMA AJANS</t>
  </si>
  <si>
    <t>THE ROAD TO GUANTANAMO</t>
  </si>
  <si>
    <t>JE NES SUISPAS LA POUR ETRE AIME</t>
  </si>
  <si>
    <t>ERMAN F. - PATHE</t>
  </si>
  <si>
    <t>AS IT IS IN HEAVEN</t>
  </si>
  <si>
    <t>LE FEMMES DE GILLES</t>
  </si>
  <si>
    <t>ARTEMIS</t>
  </si>
  <si>
    <t>H20</t>
  </si>
  <si>
    <t>KELOGLAN KARA PRENSE KARSI</t>
  </si>
  <si>
    <t>AVSAR FILM</t>
  </si>
  <si>
    <t>TF 1</t>
  </si>
  <si>
    <t>SIR F. - TRUST F.</t>
  </si>
  <si>
    <t>LIMON - CAPITOL</t>
  </si>
  <si>
    <t>BIN JIP</t>
  </si>
  <si>
    <t xml:space="preserve">OZEN </t>
  </si>
  <si>
    <t>HILL HAVE EYES, THE</t>
  </si>
  <si>
    <t>COMBIEN TU M'AIMES</t>
  </si>
  <si>
    <t>MERCHANT OF VENICE</t>
  </si>
  <si>
    <t>NEW FILMS</t>
  </si>
  <si>
    <t>WORLD'S FASTEST INDIAN</t>
  </si>
  <si>
    <t>ALLEGRO</t>
  </si>
  <si>
    <t>BABAM VE OĞLUM</t>
  </si>
  <si>
    <t>WEATHERMAN</t>
  </si>
  <si>
    <t>CUORE SACRO</t>
  </si>
  <si>
    <t>AFS</t>
  </si>
  <si>
    <t>STRAY DOGS</t>
  </si>
  <si>
    <t>LIMON - WILD B.</t>
  </si>
  <si>
    <t>EVIL</t>
  </si>
  <si>
    <t>NORDISK</t>
  </si>
  <si>
    <t>WILBUR WANTS TO KILL HIMSELF</t>
  </si>
  <si>
    <t>BIR F. - ERMAN F.</t>
  </si>
  <si>
    <t>NEW WORLD, THE</t>
  </si>
  <si>
    <t>FALSCHER BEKENNER</t>
  </si>
  <si>
    <t>UPSIDE ANGERS</t>
  </si>
  <si>
    <t>LES TEXTILES</t>
  </si>
  <si>
    <t>BİR F. - ERMAN F.</t>
  </si>
  <si>
    <t>IFR.</t>
  </si>
  <si>
    <t>MILLIONS</t>
  </si>
  <si>
    <t>WEEKEND: 20       12 - 14 MAY' 2006</t>
  </si>
  <si>
    <t>TOP 20</t>
  </si>
  <si>
    <t>TÜRKİYE'S WEEKEND MARKET DATAS</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</si>
</sst>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 _T_L_-;\-* #,##0.0\ _T_L_-;_-* &quot;-&quot;??\ _T_L_-;_-@_-"/>
    <numFmt numFmtId="165" formatCode="_-* #,##0\ _T_L_-;\-* #,##0\ _T_L_-;_-* &quot;-&quot;??\ _T_L_-;_-@_-"/>
    <numFmt numFmtId="166" formatCode="[$-41F]dd\ mmmm\ yyyy\ dddd"/>
    <numFmt numFmtId="167" formatCode="[$-41F]d\ mmmm\ yy;@"/>
    <numFmt numFmtId="168" formatCode="mm/dd/yy"/>
    <numFmt numFmtId="169" formatCode="#,##0.00\ "/>
    <numFmt numFmtId="170" formatCode="_(* #,##0_);_(* \(#,##0\);_(* &quot;-&quot;??_);_(@_)"/>
    <numFmt numFmtId="171" formatCode="\%\ 0\ "/>
    <numFmt numFmtId="172" formatCode="#,##0\ "/>
    <numFmt numFmtId="173" formatCode="\%\ 0"/>
    <numFmt numFmtId="174" formatCode="dd/mm/yy"/>
    <numFmt numFmtId="175" formatCode="#,##0.00\ \ "/>
    <numFmt numFmtId="176" formatCode="0\ %\ "/>
    <numFmt numFmtId="177" formatCode="0.00\ "/>
    <numFmt numFmtId="178" formatCode="dd/mm/yy;@"/>
    <numFmt numFmtId="179" formatCode="#,##0_-"/>
  </numFmts>
  <fonts count="45">
    <font>
      <sz val="10"/>
      <name val="Arial"/>
      <family val="0"/>
    </font>
    <font>
      <sz val="9"/>
      <name val="Arial"/>
      <family val="0"/>
    </font>
    <font>
      <b/>
      <sz val="9"/>
      <name val="Arial"/>
      <family val="2"/>
    </font>
    <font>
      <sz val="8"/>
      <name val="Arial"/>
      <family val="0"/>
    </font>
    <font>
      <sz val="9"/>
      <color indexed="9"/>
      <name val="Arial"/>
      <family val="0"/>
    </font>
    <font>
      <b/>
      <sz val="11"/>
      <color indexed="9"/>
      <name val="Arial"/>
      <family val="2"/>
    </font>
    <font>
      <u val="single"/>
      <sz val="10"/>
      <color indexed="12"/>
      <name val="Arial"/>
      <family val="0"/>
    </font>
    <font>
      <u val="single"/>
      <sz val="10"/>
      <color indexed="36"/>
      <name val="Arial"/>
      <family val="0"/>
    </font>
    <font>
      <b/>
      <sz val="12"/>
      <color indexed="9"/>
      <name val="Arial"/>
      <family val="2"/>
    </font>
    <font>
      <b/>
      <sz val="9"/>
      <name val="Century Gothic"/>
      <family val="2"/>
    </font>
    <font>
      <sz val="40"/>
      <color indexed="9"/>
      <name val="Impact"/>
      <family val="2"/>
    </font>
    <font>
      <sz val="20"/>
      <color indexed="9"/>
      <name val="Impact"/>
      <family val="2"/>
    </font>
    <font>
      <sz val="14"/>
      <name val="Impact"/>
      <family val="2"/>
    </font>
    <font>
      <sz val="9"/>
      <name val="Trebuchet MS"/>
      <family val="2"/>
    </font>
    <font>
      <sz val="20"/>
      <name val="Impact"/>
      <family val="2"/>
    </font>
    <font>
      <b/>
      <sz val="10"/>
      <name val="Century Gothic"/>
      <family val="2"/>
    </font>
    <font>
      <sz val="10"/>
      <name val="Trebuchet MS"/>
      <family val="2"/>
    </font>
    <font>
      <sz val="14"/>
      <name val="Arial"/>
      <family val="2"/>
    </font>
    <font>
      <sz val="14"/>
      <name val="Trebuchet MS"/>
      <family val="2"/>
    </font>
    <font>
      <sz val="12"/>
      <name val="Tahoma"/>
      <family val="2"/>
    </font>
    <font>
      <b/>
      <sz val="10"/>
      <color indexed="9"/>
      <name val="Century Gothic"/>
      <family val="2"/>
    </font>
    <font>
      <i/>
      <sz val="9"/>
      <name val="Arial"/>
      <family val="2"/>
    </font>
    <font>
      <sz val="6"/>
      <name val="Arial"/>
      <family val="2"/>
    </font>
    <font>
      <b/>
      <sz val="6"/>
      <name val="Arial"/>
      <family val="2"/>
    </font>
    <font>
      <b/>
      <sz val="14"/>
      <name val="Impact"/>
      <family val="2"/>
    </font>
    <font>
      <b/>
      <sz val="10"/>
      <name val="Trebuchet MS"/>
      <family val="2"/>
    </font>
    <font>
      <b/>
      <sz val="12"/>
      <name val="Tahoma"/>
      <family val="2"/>
    </font>
    <font>
      <b/>
      <sz val="14"/>
      <name val="Arial"/>
      <family val="2"/>
    </font>
    <font>
      <sz val="10"/>
      <color indexed="9"/>
      <name val="Impact"/>
      <family val="2"/>
    </font>
    <font>
      <sz val="10"/>
      <color indexed="9"/>
      <name val="Trebuchet MS"/>
      <family val="2"/>
    </font>
    <font>
      <b/>
      <sz val="14"/>
      <color indexed="9"/>
      <name val="Impact"/>
      <family val="2"/>
    </font>
    <font>
      <b/>
      <sz val="10"/>
      <color indexed="9"/>
      <name val="Impact"/>
      <family val="2"/>
    </font>
    <font>
      <sz val="30"/>
      <name val="Batang"/>
      <family val="1"/>
    </font>
    <font>
      <b/>
      <sz val="40"/>
      <name val="Batang"/>
      <family val="1"/>
    </font>
    <font>
      <b/>
      <sz val="40"/>
      <name val="Arial"/>
      <family val="0"/>
    </font>
    <font>
      <sz val="20"/>
      <name val="Batang"/>
      <family val="1"/>
    </font>
    <font>
      <sz val="10"/>
      <name val="Batang"/>
      <family val="1"/>
    </font>
    <font>
      <b/>
      <sz val="30"/>
      <name val="Batang"/>
      <family val="1"/>
    </font>
    <font>
      <b/>
      <sz val="25"/>
      <name val="Batang"/>
      <family val="1"/>
    </font>
    <font>
      <b/>
      <sz val="50"/>
      <name val="Arial"/>
      <family val="2"/>
    </font>
    <font>
      <b/>
      <sz val="50"/>
      <color indexed="9"/>
      <name val="Arial"/>
      <family val="2"/>
    </font>
    <font>
      <b/>
      <sz val="20"/>
      <name val="Batang"/>
      <family val="1"/>
    </font>
    <font>
      <b/>
      <sz val="30"/>
      <color indexed="10"/>
      <name val="Arial"/>
      <family val="2"/>
    </font>
    <font>
      <b/>
      <sz val="30"/>
      <name val="Arial"/>
      <family val="0"/>
    </font>
    <font>
      <b/>
      <sz val="10"/>
      <name val="Impact"/>
      <family val="2"/>
    </font>
  </fonts>
  <fills count="12">
    <fill>
      <patternFill/>
    </fill>
    <fill>
      <patternFill patternType="gray125"/>
    </fill>
    <fill>
      <patternFill patternType="solid">
        <fgColor indexed="9"/>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40"/>
        <bgColor indexed="64"/>
      </patternFill>
    </fill>
    <fill>
      <patternFill patternType="solid">
        <fgColor indexed="18"/>
        <bgColor indexed="64"/>
      </patternFill>
    </fill>
    <fill>
      <patternFill patternType="solid">
        <fgColor indexed="12"/>
        <bgColor indexed="64"/>
      </patternFill>
    </fill>
    <fill>
      <patternFill patternType="solid">
        <fgColor indexed="48"/>
        <bgColor indexed="64"/>
      </patternFill>
    </fill>
  </fills>
  <borders count="74">
    <border>
      <left/>
      <right/>
      <top/>
      <bottom/>
      <diagonal/>
    </border>
    <border>
      <left>
        <color indexed="63"/>
      </left>
      <right style="thin"/>
      <top>
        <color indexed="63"/>
      </top>
      <bottom style="thin"/>
    </border>
    <border>
      <left style="thin"/>
      <right style="thin"/>
      <top style="hair"/>
      <bottom style="hair"/>
    </border>
    <border>
      <left style="thin"/>
      <right style="thin"/>
      <top style="hair"/>
      <bottom style="medium"/>
    </border>
    <border>
      <left style="thin"/>
      <right style="thin"/>
      <top style="thin"/>
      <bottom style="hair"/>
    </border>
    <border>
      <left style="thin"/>
      <right>
        <color indexed="63"/>
      </right>
      <top style="medium"/>
      <bottom>
        <color indexed="63"/>
      </bottom>
    </border>
    <border>
      <left>
        <color indexed="63"/>
      </left>
      <right style="thin"/>
      <top style="medium"/>
      <bottom>
        <color indexed="63"/>
      </bottom>
    </border>
    <border>
      <left style="thin"/>
      <right style="dashDotDot"/>
      <top style="thin"/>
      <bottom style="thin"/>
    </border>
    <border>
      <left>
        <color indexed="63"/>
      </left>
      <right>
        <color indexed="63"/>
      </right>
      <top style="thin"/>
      <bottom style="hair"/>
    </border>
    <border>
      <left style="thin"/>
      <right style="dashDotDot"/>
      <top style="thin"/>
      <bottom style="hair"/>
    </border>
    <border>
      <left>
        <color indexed="63"/>
      </left>
      <right style="thin"/>
      <top style="thin"/>
      <bottom style="hair"/>
    </border>
    <border>
      <left>
        <color indexed="63"/>
      </left>
      <right style="medium"/>
      <top style="thin"/>
      <bottom style="hair"/>
    </border>
    <border>
      <left>
        <color indexed="63"/>
      </left>
      <right>
        <color indexed="63"/>
      </right>
      <top style="hair"/>
      <bottom style="hair"/>
    </border>
    <border>
      <left style="thin"/>
      <right style="dashDotDot"/>
      <top style="hair"/>
      <bottom style="hair"/>
    </border>
    <border>
      <left>
        <color indexed="63"/>
      </left>
      <right style="thin"/>
      <top style="hair"/>
      <bottom style="hair"/>
    </border>
    <border>
      <left>
        <color indexed="63"/>
      </left>
      <right style="medium"/>
      <top style="hair"/>
      <bottom style="hair"/>
    </border>
    <border>
      <left>
        <color indexed="63"/>
      </left>
      <right>
        <color indexed="63"/>
      </right>
      <top style="hair"/>
      <bottom style="medium"/>
    </border>
    <border>
      <left style="thin"/>
      <right style="dashDotDot"/>
      <top style="hair"/>
      <bottom style="medium"/>
    </border>
    <border>
      <left>
        <color indexed="63"/>
      </left>
      <right style="thin"/>
      <top style="hair"/>
      <bottom style="medium"/>
    </border>
    <border>
      <left>
        <color indexed="63"/>
      </left>
      <right style="medium"/>
      <top style="hair"/>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style="medium"/>
      <bottom style="hair"/>
    </border>
    <border>
      <left style="hair"/>
      <right style="hair"/>
      <top style="hair"/>
      <bottom style="hair"/>
    </border>
    <border>
      <left style="hair"/>
      <right style="hair"/>
      <top style="medium"/>
      <bottom style="hair"/>
    </border>
    <border>
      <left style="hair"/>
      <right style="thin"/>
      <top style="medium"/>
      <bottom style="hair"/>
    </border>
    <border>
      <left style="hair"/>
      <right style="thin"/>
      <top style="hair"/>
      <bottom style="hair"/>
    </border>
    <border>
      <left>
        <color indexed="63"/>
      </left>
      <right style="hair"/>
      <top style="medium"/>
      <bottom style="hair"/>
    </border>
    <border>
      <left>
        <color indexed="63"/>
      </left>
      <right style="hair"/>
      <top style="hair"/>
      <bottom style="hair"/>
    </border>
    <border>
      <left style="hair"/>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hair"/>
    </border>
    <border>
      <left style="hair"/>
      <right style="hair"/>
      <top style="medium"/>
      <bottom style="medium"/>
    </border>
    <border>
      <left style="hair"/>
      <right style="medium"/>
      <top style="medium"/>
      <bottom style="medium"/>
    </border>
    <border>
      <left style="hair"/>
      <right style="hair"/>
      <top>
        <color indexed="63"/>
      </top>
      <bottom>
        <color indexed="63"/>
      </bottom>
    </border>
    <border>
      <left style="medium"/>
      <right style="hair"/>
      <top style="hair"/>
      <bottom style="hair"/>
    </border>
    <border>
      <left style="medium"/>
      <right style="hair"/>
      <top style="hair"/>
      <bottom style="medium"/>
    </border>
    <border>
      <left style="hair"/>
      <right style="medium"/>
      <top style="medium"/>
      <bottom style="hair"/>
    </border>
    <border>
      <left style="hair"/>
      <right style="medium"/>
      <top style="hair"/>
      <bottom style="hair"/>
    </border>
    <border>
      <left style="hair"/>
      <right style="medium"/>
      <top style="hair"/>
      <bottom style="medium"/>
    </border>
    <border>
      <left style="hair"/>
      <right>
        <color indexed="63"/>
      </right>
      <top>
        <color indexed="63"/>
      </top>
      <bottom style="hair"/>
    </border>
    <border>
      <left style="medium"/>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style="thin"/>
      <top style="medium"/>
      <bottom style="thin"/>
    </border>
    <border>
      <left>
        <color indexed="63"/>
      </left>
      <right style="medium"/>
      <top>
        <color indexed="63"/>
      </top>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
      <left style="medium"/>
      <right style="hair"/>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2">
    <xf numFmtId="0" fontId="0" fillId="0" borderId="0" xfId="0" applyAlignment="1">
      <alignment/>
    </xf>
    <xf numFmtId="0" fontId="1" fillId="2" borderId="0" xfId="0" applyFont="1" applyFill="1" applyAlignment="1">
      <alignment/>
    </xf>
    <xf numFmtId="165" fontId="1" fillId="2" borderId="0" xfId="15" applyNumberFormat="1" applyFont="1" applyFill="1" applyAlignment="1">
      <alignment/>
    </xf>
    <xf numFmtId="165" fontId="1" fillId="2" borderId="1" xfId="15"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xf>
    <xf numFmtId="0" fontId="1" fillId="2" borderId="3" xfId="0" applyFont="1" applyFill="1" applyBorder="1" applyAlignment="1">
      <alignment/>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4" xfId="0" applyFont="1" applyFill="1" applyBorder="1" applyAlignment="1">
      <alignment horizontal="center"/>
    </xf>
    <xf numFmtId="0" fontId="2" fillId="2" borderId="4" xfId="0" applyFont="1" applyFill="1" applyBorder="1" applyAlignment="1">
      <alignment/>
    </xf>
    <xf numFmtId="0" fontId="2" fillId="2" borderId="0" xfId="0" applyFont="1" applyFill="1" applyAlignment="1">
      <alignment/>
    </xf>
    <xf numFmtId="0" fontId="2" fillId="2" borderId="2" xfId="0" applyFont="1" applyFill="1" applyBorder="1" applyAlignment="1">
      <alignment horizontal="center"/>
    </xf>
    <xf numFmtId="0" fontId="2" fillId="2" borderId="2" xfId="0" applyFont="1" applyFill="1" applyBorder="1" applyAlignment="1">
      <alignment/>
    </xf>
    <xf numFmtId="165" fontId="1" fillId="2" borderId="5" xfId="15"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165" fontId="1" fillId="2" borderId="7" xfId="15" applyNumberFormat="1" applyFont="1" applyFill="1" applyBorder="1" applyAlignment="1">
      <alignment horizontal="center" vertical="center" wrapText="1"/>
    </xf>
    <xf numFmtId="0" fontId="4" fillId="3" borderId="0" xfId="0" applyFont="1" applyFill="1" applyAlignment="1">
      <alignment/>
    </xf>
    <xf numFmtId="165" fontId="4" fillId="3" borderId="0" xfId="15" applyNumberFormat="1" applyFont="1" applyFill="1" applyAlignment="1">
      <alignment/>
    </xf>
    <xf numFmtId="167" fontId="4" fillId="3" borderId="0" xfId="0" applyNumberFormat="1" applyFont="1" applyFill="1" applyAlignment="1">
      <alignment/>
    </xf>
    <xf numFmtId="167" fontId="1" fillId="2" borderId="0" xfId="0" applyNumberFormat="1" applyFont="1" applyFill="1" applyAlignment="1">
      <alignment/>
    </xf>
    <xf numFmtId="0" fontId="2" fillId="2" borderId="8" xfId="0" applyFont="1" applyFill="1" applyBorder="1" applyAlignment="1">
      <alignment horizontal="center"/>
    </xf>
    <xf numFmtId="165" fontId="2" fillId="2" borderId="9" xfId="15" applyNumberFormat="1" applyFont="1" applyFill="1" applyBorder="1" applyAlignment="1">
      <alignment horizontal="center"/>
    </xf>
    <xf numFmtId="165" fontId="2" fillId="2" borderId="10" xfId="15" applyNumberFormat="1" applyFont="1" applyFill="1" applyBorder="1" applyAlignment="1">
      <alignment horizontal="center"/>
    </xf>
    <xf numFmtId="0" fontId="2" fillId="2" borderId="10" xfId="21" applyFont="1" applyFill="1" applyBorder="1" applyAlignment="1">
      <alignment horizontal="center"/>
    </xf>
    <xf numFmtId="165" fontId="2" fillId="2" borderId="4" xfId="15" applyNumberFormat="1" applyFont="1" applyFill="1" applyBorder="1" applyAlignment="1">
      <alignment horizontal="center"/>
    </xf>
    <xf numFmtId="0" fontId="2" fillId="2" borderId="4" xfId="15" applyFont="1" applyFill="1" applyBorder="1" applyAlignment="1">
      <alignment horizontal="center"/>
    </xf>
    <xf numFmtId="0" fontId="2" fillId="2" borderId="11" xfId="15" applyFont="1" applyFill="1" applyBorder="1" applyAlignment="1">
      <alignment horizontal="center"/>
    </xf>
    <xf numFmtId="0" fontId="1" fillId="2" borderId="12" xfId="0" applyFont="1" applyFill="1" applyBorder="1" applyAlignment="1">
      <alignment horizontal="center"/>
    </xf>
    <xf numFmtId="165" fontId="1" fillId="2" borderId="13" xfId="15" applyNumberFormat="1" applyFont="1" applyFill="1" applyBorder="1" applyAlignment="1">
      <alignment horizontal="center"/>
    </xf>
    <xf numFmtId="165" fontId="1" fillId="2" borderId="14" xfId="15" applyNumberFormat="1" applyFont="1" applyFill="1" applyBorder="1" applyAlignment="1">
      <alignment horizontal="center"/>
    </xf>
    <xf numFmtId="9" fontId="1" fillId="2" borderId="14" xfId="21" applyFont="1" applyFill="1" applyBorder="1" applyAlignment="1">
      <alignment horizontal="center"/>
    </xf>
    <xf numFmtId="165" fontId="1" fillId="2" borderId="2" xfId="15" applyNumberFormat="1" applyFont="1" applyFill="1" applyBorder="1" applyAlignment="1">
      <alignment horizontal="center"/>
    </xf>
    <xf numFmtId="43" fontId="1" fillId="2" borderId="2" xfId="15" applyFont="1" applyFill="1" applyBorder="1" applyAlignment="1">
      <alignment horizontal="center"/>
    </xf>
    <xf numFmtId="43" fontId="1" fillId="2" borderId="15" xfId="15" applyFont="1" applyFill="1" applyBorder="1" applyAlignment="1">
      <alignment horizontal="center"/>
    </xf>
    <xf numFmtId="0" fontId="2" fillId="2" borderId="12" xfId="0" applyFont="1" applyFill="1" applyBorder="1" applyAlignment="1">
      <alignment horizontal="center"/>
    </xf>
    <xf numFmtId="165" fontId="2" fillId="2" borderId="13" xfId="15" applyNumberFormat="1" applyFont="1" applyFill="1" applyBorder="1" applyAlignment="1">
      <alignment horizontal="center"/>
    </xf>
    <xf numFmtId="165" fontId="2" fillId="2" borderId="14" xfId="15" applyNumberFormat="1" applyFont="1" applyFill="1" applyBorder="1" applyAlignment="1">
      <alignment horizontal="center"/>
    </xf>
    <xf numFmtId="9" fontId="2" fillId="2" borderId="14" xfId="21" applyFont="1" applyFill="1" applyBorder="1" applyAlignment="1">
      <alignment horizontal="center"/>
    </xf>
    <xf numFmtId="165" fontId="2" fillId="2" borderId="2" xfId="15" applyNumberFormat="1" applyFont="1" applyFill="1" applyBorder="1" applyAlignment="1">
      <alignment horizontal="center"/>
    </xf>
    <xf numFmtId="43" fontId="2" fillId="2" borderId="2" xfId="15" applyFont="1" applyFill="1" applyBorder="1" applyAlignment="1">
      <alignment horizontal="center"/>
    </xf>
    <xf numFmtId="43" fontId="2" fillId="2" borderId="15" xfId="15" applyFont="1" applyFill="1" applyBorder="1" applyAlignment="1">
      <alignment horizontal="center"/>
    </xf>
    <xf numFmtId="0" fontId="1" fillId="2" borderId="16" xfId="0" applyFont="1" applyFill="1" applyBorder="1" applyAlignment="1">
      <alignment horizontal="center"/>
    </xf>
    <xf numFmtId="165" fontId="1" fillId="2" borderId="17" xfId="15" applyNumberFormat="1" applyFont="1" applyFill="1" applyBorder="1" applyAlignment="1">
      <alignment horizontal="center"/>
    </xf>
    <xf numFmtId="165" fontId="1" fillId="2" borderId="18" xfId="15" applyNumberFormat="1" applyFont="1" applyFill="1" applyBorder="1" applyAlignment="1">
      <alignment horizontal="center"/>
    </xf>
    <xf numFmtId="9" fontId="1" fillId="2" borderId="18" xfId="21" applyFont="1" applyFill="1" applyBorder="1" applyAlignment="1">
      <alignment horizontal="center"/>
    </xf>
    <xf numFmtId="165" fontId="1" fillId="2" borderId="3" xfId="15" applyNumberFormat="1" applyFont="1" applyFill="1" applyBorder="1" applyAlignment="1">
      <alignment horizontal="center"/>
    </xf>
    <xf numFmtId="43" fontId="1" fillId="2" borderId="3" xfId="15" applyFont="1" applyFill="1" applyBorder="1" applyAlignment="1">
      <alignment horizontal="center"/>
    </xf>
    <xf numFmtId="43" fontId="1" fillId="2" borderId="19" xfId="15" applyFont="1" applyFill="1" applyBorder="1" applyAlignment="1">
      <alignment horizontal="center"/>
    </xf>
    <xf numFmtId="167" fontId="2" fillId="2" borderId="4" xfId="0" applyNumberFormat="1" applyFont="1" applyFill="1" applyBorder="1" applyAlignment="1">
      <alignment horizontal="center"/>
    </xf>
    <xf numFmtId="167" fontId="1" fillId="2" borderId="2" xfId="0" applyNumberFormat="1" applyFont="1" applyFill="1" applyBorder="1" applyAlignment="1">
      <alignment horizontal="center"/>
    </xf>
    <xf numFmtId="167" fontId="2" fillId="2" borderId="2" xfId="0" applyNumberFormat="1" applyFont="1" applyFill="1" applyBorder="1" applyAlignment="1">
      <alignment horizontal="center"/>
    </xf>
    <xf numFmtId="167" fontId="1" fillId="2" borderId="3" xfId="0" applyNumberFormat="1" applyFont="1" applyFill="1" applyBorder="1" applyAlignment="1">
      <alignment horizontal="center"/>
    </xf>
    <xf numFmtId="0" fontId="13" fillId="0" borderId="0" xfId="0" applyFont="1" applyAlignment="1" applyProtection="1">
      <alignment vertical="center"/>
      <protection locked="0"/>
    </xf>
    <xf numFmtId="0" fontId="14" fillId="0" borderId="0" xfId="0" applyFont="1" applyFill="1" applyBorder="1" applyAlignment="1" applyProtection="1">
      <alignment vertical="center"/>
      <protection locked="0"/>
    </xf>
    <xf numFmtId="0" fontId="12"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17" fillId="0" borderId="0" xfId="0" applyFont="1" applyAlignment="1" applyProtection="1">
      <alignment vertical="center"/>
      <protection locked="0"/>
    </xf>
    <xf numFmtId="0" fontId="18" fillId="0" borderId="0" xfId="0" applyFont="1" applyAlignment="1" applyProtection="1">
      <alignment vertical="center"/>
      <protection/>
    </xf>
    <xf numFmtId="0" fontId="13" fillId="0" borderId="0" xfId="0" applyFont="1" applyAlignment="1" applyProtection="1">
      <alignment vertical="center"/>
      <protection/>
    </xf>
    <xf numFmtId="0" fontId="17" fillId="0" borderId="0" xfId="0" applyFont="1" applyAlignment="1" applyProtection="1">
      <alignment vertical="center"/>
      <protection/>
    </xf>
    <xf numFmtId="0" fontId="12" fillId="0" borderId="0" xfId="0" applyFont="1" applyAlignment="1" applyProtection="1">
      <alignment horizontal="center" vertical="center"/>
      <protection locked="0"/>
    </xf>
    <xf numFmtId="0" fontId="17"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15" fillId="0" borderId="20" xfId="0" applyFont="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wrapText="1"/>
      <protection/>
    </xf>
    <xf numFmtId="0" fontId="15" fillId="0" borderId="21"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22" xfId="0" applyFont="1" applyFill="1" applyBorder="1" applyAlignment="1" applyProtection="1">
      <alignment horizontal="center" vertical="center" wrapText="1"/>
      <protection/>
    </xf>
    <xf numFmtId="0" fontId="15" fillId="0" borderId="23" xfId="0" applyFont="1" applyBorder="1" applyAlignment="1" applyProtection="1">
      <alignment horizontal="center" vertical="center"/>
      <protection/>
    </xf>
    <xf numFmtId="0" fontId="16" fillId="0" borderId="24" xfId="0" applyFont="1" applyFill="1" applyBorder="1" applyAlignment="1" applyProtection="1">
      <alignment vertical="center"/>
      <protection locked="0"/>
    </xf>
    <xf numFmtId="172" fontId="16" fillId="0" borderId="24" xfId="15" applyNumberFormat="1" applyFont="1" applyFill="1" applyBorder="1" applyAlignment="1" applyProtection="1">
      <alignment vertical="center"/>
      <protection locked="0"/>
    </xf>
    <xf numFmtId="172" fontId="16" fillId="0" borderId="24" xfId="21" applyNumberFormat="1" applyFont="1" applyFill="1" applyBorder="1" applyAlignment="1" applyProtection="1">
      <alignment horizontal="right" vertical="center"/>
      <protection/>
    </xf>
    <xf numFmtId="172" fontId="16" fillId="0" borderId="24" xfId="0" applyNumberFormat="1" applyFont="1" applyFill="1" applyBorder="1" applyAlignment="1">
      <alignment vertical="center"/>
    </xf>
    <xf numFmtId="172" fontId="16" fillId="0" borderId="24" xfId="0" applyNumberFormat="1" applyFont="1" applyFill="1" applyBorder="1" applyAlignment="1" applyProtection="1">
      <alignment vertical="center"/>
      <protection locked="0"/>
    </xf>
    <xf numFmtId="172" fontId="16" fillId="0" borderId="24" xfId="0" applyNumberFormat="1" applyFont="1" applyFill="1" applyBorder="1" applyAlignment="1">
      <alignment horizontal="right" vertical="center"/>
    </xf>
    <xf numFmtId="0" fontId="16" fillId="0" borderId="25" xfId="0" applyFont="1" applyFill="1" applyBorder="1" applyAlignment="1" applyProtection="1">
      <alignment vertical="center"/>
      <protection locked="0"/>
    </xf>
    <xf numFmtId="172" fontId="16" fillId="0" borderId="25" xfId="15" applyNumberFormat="1" applyFont="1" applyFill="1" applyBorder="1" applyAlignment="1" applyProtection="1">
      <alignment vertical="center"/>
      <protection locked="0"/>
    </xf>
    <xf numFmtId="175" fontId="17" fillId="0" borderId="0" xfId="0" applyNumberFormat="1" applyFont="1" applyAlignment="1" applyProtection="1">
      <alignment vertical="center"/>
      <protection locked="0"/>
    </xf>
    <xf numFmtId="0" fontId="27" fillId="0" borderId="0" xfId="0" applyFont="1" applyFill="1" applyAlignment="1" applyProtection="1">
      <alignment vertical="center"/>
      <protection locked="0"/>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16" fillId="0" borderId="26"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16" fillId="0" borderId="27" xfId="0" applyFont="1" applyFill="1" applyBorder="1" applyAlignment="1">
      <alignment horizontal="center" vertical="center"/>
    </xf>
    <xf numFmtId="175" fontId="16" fillId="0" borderId="28" xfId="15" applyNumberFormat="1" applyFont="1" applyFill="1" applyBorder="1" applyAlignment="1" applyProtection="1">
      <alignment vertical="center"/>
      <protection locked="0"/>
    </xf>
    <xf numFmtId="175" fontId="16" fillId="0" borderId="29" xfId="15" applyNumberFormat="1" applyFont="1" applyFill="1" applyBorder="1" applyAlignment="1" applyProtection="1">
      <alignment vertical="center"/>
      <protection locked="0"/>
    </xf>
    <xf numFmtId="175" fontId="16" fillId="0" borderId="29" xfId="0" applyNumberFormat="1" applyFont="1" applyFill="1" applyBorder="1" applyAlignment="1" applyProtection="1">
      <alignment vertical="center"/>
      <protection locked="0"/>
    </xf>
    <xf numFmtId="175" fontId="16" fillId="0" borderId="29" xfId="0" applyNumberFormat="1" applyFont="1" applyFill="1" applyBorder="1" applyAlignment="1">
      <alignment vertical="center"/>
    </xf>
    <xf numFmtId="172" fontId="16" fillId="0" borderId="26" xfId="15" applyNumberFormat="1" applyFont="1" applyFill="1" applyBorder="1" applyAlignment="1" applyProtection="1">
      <alignment vertical="center"/>
      <protection locked="0"/>
    </xf>
    <xf numFmtId="176" fontId="16" fillId="0" borderId="26" xfId="21" applyNumberFormat="1" applyFont="1" applyFill="1" applyBorder="1" applyAlignment="1" applyProtection="1">
      <alignment vertical="center"/>
      <protection/>
    </xf>
    <xf numFmtId="176" fontId="16" fillId="0" borderId="27" xfId="21" applyNumberFormat="1" applyFont="1" applyFill="1" applyBorder="1" applyAlignment="1" applyProtection="1">
      <alignment vertical="center"/>
      <protection/>
    </xf>
    <xf numFmtId="0" fontId="16" fillId="0" borderId="30" xfId="0" applyFont="1" applyFill="1" applyBorder="1" applyAlignment="1" applyProtection="1">
      <alignment vertical="center"/>
      <protection locked="0"/>
    </xf>
    <xf numFmtId="0" fontId="16" fillId="0" borderId="31" xfId="0" applyFont="1" applyFill="1" applyBorder="1" applyAlignment="1" applyProtection="1">
      <alignment horizontal="center" vertical="center"/>
      <protection locked="0"/>
    </xf>
    <xf numFmtId="175" fontId="16" fillId="0" borderId="32" xfId="15" applyNumberFormat="1" applyFont="1" applyFill="1" applyBorder="1" applyAlignment="1" applyProtection="1">
      <alignment vertical="center"/>
      <protection locked="0"/>
    </xf>
    <xf numFmtId="172" fontId="16" fillId="0" borderId="30" xfId="21" applyNumberFormat="1" applyFont="1" applyFill="1" applyBorder="1" applyAlignment="1" applyProtection="1">
      <alignment horizontal="right" vertical="center"/>
      <protection/>
    </xf>
    <xf numFmtId="176" fontId="16" fillId="0" borderId="31" xfId="21" applyNumberFormat="1" applyFont="1" applyFill="1" applyBorder="1" applyAlignment="1" applyProtection="1">
      <alignment vertical="center"/>
      <protection/>
    </xf>
    <xf numFmtId="172" fontId="16" fillId="0" borderId="30" xfId="15" applyNumberFormat="1" applyFont="1" applyFill="1" applyBorder="1" applyAlignment="1" applyProtection="1">
      <alignment vertical="center"/>
      <protection locked="0"/>
    </xf>
    <xf numFmtId="0" fontId="27" fillId="0" borderId="0" xfId="0" applyFont="1" applyAlignment="1" applyProtection="1">
      <alignment horizontal="right" vertical="center"/>
      <protection locked="0"/>
    </xf>
    <xf numFmtId="172" fontId="16" fillId="0" borderId="30" xfId="0" applyNumberFormat="1" applyFont="1" applyFill="1" applyBorder="1" applyAlignment="1">
      <alignment horizontal="right" vertical="center"/>
    </xf>
    <xf numFmtId="172" fontId="16" fillId="0" borderId="27" xfId="15" applyNumberFormat="1" applyFont="1" applyFill="1" applyBorder="1" applyAlignment="1" applyProtection="1">
      <alignment vertical="center"/>
      <protection locked="0"/>
    </xf>
    <xf numFmtId="169" fontId="16" fillId="0" borderId="27" xfId="21" applyNumberFormat="1" applyFont="1" applyFill="1" applyBorder="1" applyAlignment="1" applyProtection="1">
      <alignment vertical="center"/>
      <protection/>
    </xf>
    <xf numFmtId="0" fontId="16" fillId="2" borderId="27" xfId="0" applyFont="1" applyFill="1" applyBorder="1" applyAlignment="1">
      <alignment horizontal="center" vertical="center"/>
    </xf>
    <xf numFmtId="0" fontId="16" fillId="2" borderId="31" xfId="0" applyFont="1" applyFill="1" applyBorder="1" applyAlignment="1">
      <alignment horizontal="center" vertical="center"/>
    </xf>
    <xf numFmtId="0" fontId="16" fillId="0" borderId="24" xfId="0" applyFont="1" applyFill="1" applyBorder="1" applyAlignment="1" applyProtection="1">
      <alignment horizontal="center" vertical="center"/>
      <protection locked="0"/>
    </xf>
    <xf numFmtId="0" fontId="24" fillId="0" borderId="24" xfId="0" applyFont="1" applyBorder="1" applyAlignment="1" applyProtection="1">
      <alignment horizontal="right" vertical="center"/>
      <protection/>
    </xf>
    <xf numFmtId="0" fontId="30" fillId="0" borderId="33" xfId="0" applyFont="1" applyBorder="1" applyAlignment="1" applyProtection="1">
      <alignment horizontal="center" vertical="center"/>
      <protection/>
    </xf>
    <xf numFmtId="175" fontId="15" fillId="0" borderId="21" xfId="0" applyNumberFormat="1" applyFont="1" applyBorder="1" applyAlignment="1" applyProtection="1">
      <alignment horizontal="center" vertical="center"/>
      <protection/>
    </xf>
    <xf numFmtId="0" fontId="31" fillId="0" borderId="33" xfId="0" applyFont="1" applyBorder="1" applyAlignment="1" applyProtection="1">
      <alignment horizontal="right" vertical="center"/>
      <protection/>
    </xf>
    <xf numFmtId="0" fontId="20" fillId="4" borderId="34" xfId="0" applyFont="1" applyFill="1" applyBorder="1" applyAlignment="1" applyProtection="1">
      <alignment horizontal="center" vertical="center"/>
      <protection/>
    </xf>
    <xf numFmtId="3" fontId="20" fillId="4" borderId="34" xfId="0" applyNumberFormat="1" applyFont="1" applyFill="1" applyBorder="1" applyAlignment="1" applyProtection="1">
      <alignment horizontal="center" vertical="center"/>
      <protection/>
    </xf>
    <xf numFmtId="175" fontId="20" fillId="4" borderId="34" xfId="0" applyNumberFormat="1" applyFont="1" applyFill="1" applyBorder="1" applyAlignment="1" applyProtection="1">
      <alignment vertical="center"/>
      <protection/>
    </xf>
    <xf numFmtId="172" fontId="20" fillId="4" borderId="34" xfId="0" applyNumberFormat="1" applyFont="1" applyFill="1" applyBorder="1" applyAlignment="1" applyProtection="1">
      <alignment vertical="center"/>
      <protection/>
    </xf>
    <xf numFmtId="172" fontId="20" fillId="4" borderId="34" xfId="0" applyNumberFormat="1" applyFont="1" applyFill="1" applyBorder="1" applyAlignment="1" applyProtection="1">
      <alignment horizontal="right" vertical="center"/>
      <protection/>
    </xf>
    <xf numFmtId="169" fontId="20" fillId="4" borderId="34" xfId="0" applyNumberFormat="1" applyFont="1" applyFill="1" applyBorder="1" applyAlignment="1" applyProtection="1">
      <alignment vertical="center"/>
      <protection/>
    </xf>
    <xf numFmtId="176" fontId="20" fillId="4" borderId="34" xfId="21" applyNumberFormat="1" applyFont="1" applyFill="1" applyBorder="1" applyAlignment="1" applyProtection="1">
      <alignment vertical="center"/>
      <protection/>
    </xf>
    <xf numFmtId="1" fontId="20" fillId="4" borderId="34" xfId="0" applyNumberFormat="1" applyFont="1" applyFill="1" applyBorder="1" applyAlignment="1" applyProtection="1">
      <alignment horizontal="center" vertical="center"/>
      <protection/>
    </xf>
    <xf numFmtId="170" fontId="20" fillId="4" borderId="35" xfId="0" applyNumberFormat="1" applyFont="1" applyFill="1" applyBorder="1" applyAlignment="1" applyProtection="1">
      <alignment vertical="center"/>
      <protection/>
    </xf>
    <xf numFmtId="0" fontId="16" fillId="0" borderId="24" xfId="0" applyFont="1" applyFill="1" applyBorder="1" applyAlignment="1">
      <alignment horizontal="center" vertical="center"/>
    </xf>
    <xf numFmtId="0" fontId="12"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172" fontId="16" fillId="0" borderId="24" xfId="15" applyNumberFormat="1" applyFont="1" applyFill="1" applyBorder="1" applyAlignment="1">
      <alignment horizontal="right" vertical="center"/>
    </xf>
    <xf numFmtId="0" fontId="16"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175" fontId="20" fillId="4" borderId="34" xfId="0" applyNumberFormat="1" applyFont="1" applyFill="1" applyBorder="1" applyAlignment="1" applyProtection="1">
      <alignment horizontal="right" vertical="center"/>
      <protection/>
    </xf>
    <xf numFmtId="0" fontId="15" fillId="0" borderId="33" xfId="0" applyFont="1" applyFill="1" applyBorder="1" applyAlignment="1" applyProtection="1">
      <alignment horizontal="right" vertical="center"/>
      <protection/>
    </xf>
    <xf numFmtId="0" fontId="12" fillId="0" borderId="36" xfId="0" applyFont="1" applyBorder="1" applyAlignment="1" applyProtection="1">
      <alignment horizontal="center" vertical="center"/>
      <protection/>
    </xf>
    <xf numFmtId="0" fontId="19" fillId="0" borderId="36" xfId="0" applyFont="1" applyBorder="1" applyAlignment="1" applyProtection="1">
      <alignment vertical="center"/>
      <protection/>
    </xf>
    <xf numFmtId="174" fontId="19" fillId="0" borderId="36" xfId="0" applyNumberFormat="1" applyFont="1" applyBorder="1" applyAlignment="1" applyProtection="1">
      <alignment horizontal="center" vertical="center"/>
      <protection/>
    </xf>
    <xf numFmtId="0" fontId="19" fillId="0" borderId="36" xfId="0" applyFont="1" applyBorder="1" applyAlignment="1" applyProtection="1">
      <alignment horizontal="left" vertical="center"/>
      <protection/>
    </xf>
    <xf numFmtId="0" fontId="19" fillId="0" borderId="36" xfId="0" applyFont="1" applyBorder="1" applyAlignment="1" applyProtection="1">
      <alignment horizontal="center" vertical="center"/>
      <protection/>
    </xf>
    <xf numFmtId="175" fontId="19" fillId="0" borderId="36" xfId="15" applyNumberFormat="1" applyFont="1" applyBorder="1" applyAlignment="1" applyProtection="1">
      <alignment vertical="center"/>
      <protection/>
    </xf>
    <xf numFmtId="172" fontId="19" fillId="0" borderId="36" xfId="15" applyNumberFormat="1" applyFont="1" applyBorder="1" applyAlignment="1" applyProtection="1">
      <alignment vertical="center"/>
      <protection/>
    </xf>
    <xf numFmtId="175" fontId="26" fillId="0" borderId="36" xfId="15" applyNumberFormat="1" applyFont="1" applyFill="1" applyBorder="1" applyAlignment="1" applyProtection="1">
      <alignment vertical="center"/>
      <protection/>
    </xf>
    <xf numFmtId="172" fontId="19" fillId="0" borderId="36" xfId="15" applyNumberFormat="1" applyFont="1" applyFill="1" applyBorder="1" applyAlignment="1" applyProtection="1">
      <alignment vertical="center"/>
      <protection/>
    </xf>
    <xf numFmtId="172" fontId="19" fillId="0" borderId="36" xfId="15" applyNumberFormat="1" applyFont="1" applyBorder="1" applyAlignment="1" applyProtection="1">
      <alignment horizontal="right" vertical="center"/>
      <protection/>
    </xf>
    <xf numFmtId="169" fontId="19" fillId="0" borderId="36" xfId="15" applyNumberFormat="1" applyFont="1" applyBorder="1" applyAlignment="1" applyProtection="1">
      <alignment vertical="center"/>
      <protection/>
    </xf>
    <xf numFmtId="170" fontId="19" fillId="0" borderId="36" xfId="15" applyNumberFormat="1" applyFont="1" applyBorder="1" applyAlignment="1" applyProtection="1">
      <alignment vertical="center"/>
      <protection/>
    </xf>
    <xf numFmtId="0" fontId="15" fillId="0" borderId="37" xfId="0" applyFont="1" applyFill="1" applyBorder="1" applyAlignment="1" applyProtection="1">
      <alignment horizontal="center" vertical="center"/>
      <protection/>
    </xf>
    <xf numFmtId="0" fontId="12" fillId="0" borderId="37" xfId="0"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172" fontId="16" fillId="5" borderId="24" xfId="0" applyNumberFormat="1" applyFont="1" applyFill="1" applyBorder="1" applyAlignment="1">
      <alignment horizontal="right" vertical="center"/>
    </xf>
    <xf numFmtId="172" fontId="16" fillId="5" borderId="24" xfId="15" applyNumberFormat="1" applyFont="1" applyFill="1" applyBorder="1" applyAlignment="1" applyProtection="1">
      <alignment horizontal="right" vertical="center"/>
      <protection/>
    </xf>
    <xf numFmtId="172" fontId="16" fillId="0" borderId="31" xfId="15" applyNumberFormat="1" applyFont="1" applyFill="1" applyBorder="1" applyAlignment="1" applyProtection="1">
      <alignment vertical="center"/>
      <protection locked="0"/>
    </xf>
    <xf numFmtId="0" fontId="13" fillId="0" borderId="0" xfId="0" applyFont="1" applyFill="1" applyBorder="1" applyAlignment="1" applyProtection="1">
      <alignment vertical="center" wrapText="1"/>
      <protection locked="0"/>
    </xf>
    <xf numFmtId="174" fontId="16" fillId="0" borderId="24" xfId="0" applyNumberFormat="1" applyFont="1" applyFill="1" applyBorder="1" applyAlignment="1" applyProtection="1">
      <alignment vertical="center"/>
      <protection locked="0"/>
    </xf>
    <xf numFmtId="178" fontId="16" fillId="0" borderId="24" xfId="0" applyNumberFormat="1" applyFont="1" applyFill="1" applyBorder="1" applyAlignment="1">
      <alignment vertical="center"/>
    </xf>
    <xf numFmtId="0" fontId="16" fillId="0" borderId="24" xfId="0" applyFont="1" applyFill="1" applyBorder="1" applyAlignment="1">
      <alignment vertical="center"/>
    </xf>
    <xf numFmtId="172" fontId="16" fillId="0" borderId="25" xfId="0" applyNumberFormat="1" applyFont="1" applyFill="1" applyBorder="1" applyAlignment="1">
      <alignment horizontal="right" vertical="center"/>
    </xf>
    <xf numFmtId="169" fontId="16" fillId="0" borderId="39" xfId="0" applyNumberFormat="1" applyFont="1" applyFill="1" applyBorder="1" applyAlignment="1">
      <alignment vertical="center"/>
    </xf>
    <xf numFmtId="169" fontId="16" fillId="0" borderId="40" xfId="21" applyNumberFormat="1" applyFont="1" applyFill="1" applyBorder="1" applyAlignment="1" applyProtection="1">
      <alignment vertical="center"/>
      <protection/>
    </xf>
    <xf numFmtId="169" fontId="16" fillId="0" borderId="40" xfId="0" applyNumberFormat="1" applyFont="1" applyFill="1" applyBorder="1" applyAlignment="1">
      <alignment vertical="center"/>
    </xf>
    <xf numFmtId="169" fontId="16" fillId="0" borderId="41" xfId="21" applyNumberFormat="1" applyFont="1" applyFill="1" applyBorder="1" applyAlignment="1" applyProtection="1">
      <alignment vertical="center"/>
      <protection/>
    </xf>
    <xf numFmtId="0" fontId="24" fillId="0" borderId="42" xfId="0" applyFont="1" applyBorder="1" applyAlignment="1" applyProtection="1">
      <alignment horizontal="center" vertical="center"/>
      <protection/>
    </xf>
    <xf numFmtId="0" fontId="15" fillId="0" borderId="43" xfId="0" applyFont="1" applyFill="1" applyBorder="1" applyAlignment="1" applyProtection="1">
      <alignment horizontal="center" vertical="center"/>
      <protection/>
    </xf>
    <xf numFmtId="0" fontId="0" fillId="0" borderId="44" xfId="0" applyBorder="1" applyAlignment="1">
      <alignment vertical="center" wrapText="1"/>
    </xf>
    <xf numFmtId="0" fontId="0" fillId="0" borderId="0" xfId="0" applyBorder="1" applyAlignment="1">
      <alignment vertical="center" wrapText="1"/>
    </xf>
    <xf numFmtId="0" fontId="40"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42" fillId="0" borderId="0" xfId="0" applyFont="1" applyBorder="1" applyAlignment="1">
      <alignment horizontal="center" vertical="center" wrapText="1"/>
    </xf>
    <xf numFmtId="169" fontId="16" fillId="0" borderId="26" xfId="0" applyNumberFormat="1" applyFont="1" applyFill="1" applyBorder="1" applyAlignment="1">
      <alignment vertical="center"/>
    </xf>
    <xf numFmtId="169" fontId="16" fillId="0" borderId="27" xfId="0" applyNumberFormat="1" applyFont="1" applyFill="1" applyBorder="1" applyAlignment="1">
      <alignment vertical="center"/>
    </xf>
    <xf numFmtId="169" fontId="16" fillId="0" borderId="31" xfId="0" applyNumberFormat="1" applyFont="1" applyFill="1" applyBorder="1" applyAlignment="1">
      <alignment vertical="center"/>
    </xf>
    <xf numFmtId="0" fontId="15" fillId="0" borderId="21" xfId="0" applyFont="1" applyFill="1" applyBorder="1" applyAlignment="1" applyProtection="1">
      <alignment horizontal="center" vertical="center" wrapText="1"/>
      <protection/>
    </xf>
    <xf numFmtId="0" fontId="42" fillId="0" borderId="45" xfId="0" applyFont="1" applyBorder="1" applyAlignment="1">
      <alignment horizontal="center" vertical="center" wrapText="1"/>
    </xf>
    <xf numFmtId="169" fontId="16" fillId="0" borderId="40" xfId="15" applyNumberFormat="1" applyFont="1" applyFill="1" applyBorder="1" applyAlignment="1">
      <alignment vertical="center"/>
    </xf>
    <xf numFmtId="174" fontId="16" fillId="0" borderId="30" xfId="0" applyNumberFormat="1" applyFont="1" applyFill="1" applyBorder="1" applyAlignment="1" applyProtection="1">
      <alignment vertical="center"/>
      <protection locked="0"/>
    </xf>
    <xf numFmtId="172" fontId="16" fillId="5" borderId="25" xfId="15" applyNumberFormat="1" applyFont="1" applyFill="1" applyBorder="1" applyAlignment="1">
      <alignment horizontal="right" vertical="center"/>
    </xf>
    <xf numFmtId="172" fontId="16" fillId="5" borderId="24" xfId="15" applyNumberFormat="1" applyFont="1" applyFill="1" applyBorder="1" applyAlignment="1">
      <alignment horizontal="right" vertical="center"/>
    </xf>
    <xf numFmtId="172" fontId="16" fillId="5" borderId="24" xfId="0" applyNumberFormat="1" applyFont="1" applyFill="1" applyBorder="1" applyAlignment="1" applyProtection="1">
      <alignment horizontal="right" vertical="center"/>
      <protection locked="0"/>
    </xf>
    <xf numFmtId="172" fontId="16" fillId="5" borderId="30" xfId="15" applyNumberFormat="1" applyFont="1" applyFill="1" applyBorder="1" applyAlignment="1" applyProtection="1">
      <alignment horizontal="right" vertical="center"/>
      <protection/>
    </xf>
    <xf numFmtId="4" fontId="25" fillId="5" borderId="28" xfId="15" applyNumberFormat="1" applyFont="1" applyFill="1" applyBorder="1" applyAlignment="1">
      <alignment vertical="center"/>
    </xf>
    <xf numFmtId="4" fontId="25" fillId="5" borderId="29" xfId="15" applyNumberFormat="1" applyFont="1" applyFill="1" applyBorder="1" applyAlignment="1" applyProtection="1">
      <alignment vertical="center"/>
      <protection/>
    </xf>
    <xf numFmtId="4" fontId="25" fillId="5" borderId="29" xfId="15" applyNumberFormat="1" applyFont="1" applyFill="1" applyBorder="1" applyAlignment="1">
      <alignment vertical="center"/>
    </xf>
    <xf numFmtId="4" fontId="25" fillId="5" borderId="29" xfId="0" applyNumberFormat="1" applyFont="1" applyFill="1" applyBorder="1" applyAlignment="1">
      <alignment vertical="center"/>
    </xf>
    <xf numFmtId="4" fontId="25" fillId="5" borderId="29" xfId="0" applyNumberFormat="1" applyFont="1" applyFill="1" applyBorder="1" applyAlignment="1" applyProtection="1">
      <alignment vertical="center"/>
      <protection locked="0"/>
    </xf>
    <xf numFmtId="4" fontId="25" fillId="5" borderId="32" xfId="15" applyNumberFormat="1" applyFont="1" applyFill="1" applyBorder="1" applyAlignment="1" applyProtection="1">
      <alignment vertical="center"/>
      <protection/>
    </xf>
    <xf numFmtId="169" fontId="16" fillId="0" borderId="27" xfId="15" applyNumberFormat="1" applyFont="1" applyFill="1" applyBorder="1" applyAlignment="1">
      <alignment vertical="center"/>
    </xf>
    <xf numFmtId="169" fontId="16" fillId="0" borderId="27" xfId="0" applyNumberFormat="1" applyFont="1" applyFill="1" applyBorder="1" applyAlignment="1" applyProtection="1">
      <alignment vertical="center"/>
      <protection locked="0"/>
    </xf>
    <xf numFmtId="169" fontId="16" fillId="0" borderId="31" xfId="21" applyNumberFormat="1" applyFont="1" applyFill="1" applyBorder="1" applyAlignment="1" applyProtection="1">
      <alignment vertical="center"/>
      <protection/>
    </xf>
    <xf numFmtId="0" fontId="16" fillId="0" borderId="30" xfId="0" applyFont="1" applyFill="1" applyBorder="1" applyAlignment="1">
      <alignment vertical="center"/>
    </xf>
    <xf numFmtId="4" fontId="25" fillId="5" borderId="32" xfId="15" applyNumberFormat="1" applyFont="1" applyFill="1" applyBorder="1" applyAlignment="1">
      <alignment vertical="center"/>
    </xf>
    <xf numFmtId="172" fontId="16" fillId="5" borderId="30" xfId="15" applyNumberFormat="1" applyFont="1" applyFill="1" applyBorder="1" applyAlignment="1">
      <alignment horizontal="right" vertical="center"/>
    </xf>
    <xf numFmtId="169" fontId="16" fillId="0" borderId="41" xfId="0" applyNumberFormat="1" applyFont="1" applyFill="1" applyBorder="1" applyAlignment="1">
      <alignment vertical="center"/>
    </xf>
    <xf numFmtId="0" fontId="44" fillId="0" borderId="42" xfId="0" applyFont="1" applyBorder="1" applyAlignment="1" applyProtection="1">
      <alignment horizontal="center" vertical="center"/>
      <protection/>
    </xf>
    <xf numFmtId="0" fontId="4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31" fillId="0" borderId="33" xfId="0" applyFont="1" applyBorder="1" applyAlignment="1" applyProtection="1">
      <alignment horizontal="center" vertical="center"/>
      <protection/>
    </xf>
    <xf numFmtId="0" fontId="15" fillId="0" borderId="22" xfId="0" applyFont="1" applyFill="1" applyBorder="1" applyAlignment="1" applyProtection="1">
      <alignment horizontal="center" vertical="center" wrapText="1"/>
      <protection/>
    </xf>
    <xf numFmtId="174" fontId="16" fillId="2" borderId="24" xfId="0" applyNumberFormat="1" applyFont="1" applyFill="1" applyBorder="1" applyAlignment="1">
      <alignment vertical="center"/>
    </xf>
    <xf numFmtId="0" fontId="16" fillId="2" borderId="24" xfId="0" applyFont="1" applyFill="1" applyBorder="1" applyAlignment="1">
      <alignment vertical="center"/>
    </xf>
    <xf numFmtId="174" fontId="16" fillId="0" borderId="24" xfId="0" applyNumberFormat="1" applyFont="1" applyFill="1" applyBorder="1" applyAlignment="1">
      <alignment vertical="center"/>
    </xf>
    <xf numFmtId="175" fontId="16" fillId="0" borderId="24" xfId="15" applyNumberFormat="1" applyFont="1" applyFill="1" applyBorder="1" applyAlignment="1" applyProtection="1">
      <alignment vertical="center"/>
      <protection locked="0"/>
    </xf>
    <xf numFmtId="0" fontId="16" fillId="2" borderId="24" xfId="0" applyFont="1" applyFill="1" applyBorder="1" applyAlignment="1">
      <alignment horizontal="center" vertical="center"/>
    </xf>
    <xf numFmtId="175" fontId="16" fillId="2" borderId="24" xfId="15" applyNumberFormat="1" applyFont="1" applyFill="1" applyBorder="1" applyAlignment="1">
      <alignment vertical="center"/>
    </xf>
    <xf numFmtId="172" fontId="16" fillId="2" borderId="24" xfId="15" applyNumberFormat="1" applyFont="1" applyFill="1" applyBorder="1" applyAlignment="1">
      <alignment vertical="center"/>
    </xf>
    <xf numFmtId="175" fontId="16" fillId="0" borderId="24" xfId="0" applyNumberFormat="1" applyFont="1" applyFill="1" applyBorder="1" applyAlignment="1">
      <alignment vertical="center"/>
    </xf>
    <xf numFmtId="175" fontId="16" fillId="0" borderId="24" xfId="0" applyNumberFormat="1" applyFont="1" applyFill="1" applyBorder="1" applyAlignment="1" applyProtection="1">
      <alignment vertical="center"/>
      <protection locked="0"/>
    </xf>
    <xf numFmtId="175" fontId="16" fillId="0" borderId="24" xfId="15" applyNumberFormat="1" applyFont="1" applyFill="1" applyBorder="1" applyAlignment="1" applyProtection="1">
      <alignment vertical="center"/>
      <protection/>
    </xf>
    <xf numFmtId="175" fontId="16" fillId="0" borderId="24" xfId="21" applyNumberFormat="1" applyFont="1" applyFill="1" applyBorder="1" applyAlignment="1" applyProtection="1">
      <alignment vertical="center"/>
      <protection/>
    </xf>
    <xf numFmtId="175" fontId="16" fillId="2" borderId="24" xfId="0" applyNumberFormat="1" applyFont="1" applyFill="1" applyBorder="1" applyAlignment="1">
      <alignment vertical="center"/>
    </xf>
    <xf numFmtId="172" fontId="16" fillId="2" borderId="24" xfId="0" applyNumberFormat="1" applyFont="1" applyFill="1" applyBorder="1" applyAlignment="1">
      <alignment vertical="center"/>
    </xf>
    <xf numFmtId="174" fontId="16" fillId="0" borderId="25" xfId="0" applyNumberFormat="1" applyFont="1" applyFill="1" applyBorder="1" applyAlignment="1" applyProtection="1">
      <alignment vertical="center"/>
      <protection locked="0"/>
    </xf>
    <xf numFmtId="0" fontId="16" fillId="0" borderId="25" xfId="0" applyFont="1" applyFill="1" applyBorder="1" applyAlignment="1" applyProtection="1">
      <alignment horizontal="center" vertical="center"/>
      <protection locked="0"/>
    </xf>
    <xf numFmtId="175" fontId="16" fillId="0" borderId="25" xfId="15" applyNumberFormat="1" applyFont="1" applyFill="1" applyBorder="1" applyAlignment="1" applyProtection="1">
      <alignment vertical="center"/>
      <protection locked="0"/>
    </xf>
    <xf numFmtId="175" fontId="16" fillId="0" borderId="25" xfId="15" applyNumberFormat="1" applyFont="1" applyFill="1" applyBorder="1" applyAlignment="1" applyProtection="1">
      <alignment vertical="center"/>
      <protection/>
    </xf>
    <xf numFmtId="175" fontId="16" fillId="0" borderId="30" xfId="15" applyNumberFormat="1" applyFont="1" applyFill="1" applyBorder="1" applyAlignment="1" applyProtection="1">
      <alignment vertical="center"/>
      <protection locked="0"/>
    </xf>
    <xf numFmtId="175" fontId="16" fillId="2" borderId="29" xfId="15" applyNumberFormat="1" applyFont="1" applyFill="1" applyBorder="1" applyAlignment="1">
      <alignment vertical="center"/>
    </xf>
    <xf numFmtId="172" fontId="16" fillId="2" borderId="27" xfId="15" applyNumberFormat="1" applyFont="1" applyFill="1" applyBorder="1" applyAlignment="1">
      <alignment vertical="center"/>
    </xf>
    <xf numFmtId="172" fontId="16" fillId="0" borderId="27" xfId="0" applyNumberFormat="1" applyFont="1" applyFill="1" applyBorder="1" applyAlignment="1">
      <alignment vertical="center"/>
    </xf>
    <xf numFmtId="172" fontId="16" fillId="0" borderId="27" xfId="0" applyNumberFormat="1" applyFont="1" applyFill="1" applyBorder="1" applyAlignment="1" applyProtection="1">
      <alignment vertical="center"/>
      <protection locked="0"/>
    </xf>
    <xf numFmtId="174" fontId="16" fillId="2" borderId="30" xfId="0" applyNumberFormat="1" applyFont="1" applyFill="1" applyBorder="1" applyAlignment="1">
      <alignment vertical="center"/>
    </xf>
    <xf numFmtId="0" fontId="16" fillId="2" borderId="30" xfId="0" applyFont="1" applyFill="1" applyBorder="1" applyAlignment="1">
      <alignment vertical="center"/>
    </xf>
    <xf numFmtId="0" fontId="16" fillId="2" borderId="30" xfId="0" applyFont="1" applyFill="1" applyBorder="1" applyAlignment="1">
      <alignment horizontal="center" vertical="center"/>
    </xf>
    <xf numFmtId="175" fontId="16" fillId="2" borderId="32" xfId="15" applyNumberFormat="1" applyFont="1" applyFill="1" applyBorder="1" applyAlignment="1">
      <alignment vertical="center"/>
    </xf>
    <xf numFmtId="172" fontId="16" fillId="2" borderId="31" xfId="15" applyNumberFormat="1" applyFont="1" applyFill="1" applyBorder="1" applyAlignment="1">
      <alignment vertical="center"/>
    </xf>
    <xf numFmtId="175" fontId="16" fillId="2" borderId="30" xfId="15" applyNumberFormat="1" applyFont="1" applyFill="1" applyBorder="1" applyAlignment="1">
      <alignment vertical="center"/>
    </xf>
    <xf numFmtId="175" fontId="16" fillId="2" borderId="30" xfId="0" applyNumberFormat="1" applyFont="1" applyFill="1" applyBorder="1" applyAlignment="1">
      <alignment vertical="center"/>
    </xf>
    <xf numFmtId="172" fontId="16" fillId="2" borderId="30" xfId="0" applyNumberFormat="1" applyFont="1" applyFill="1" applyBorder="1" applyAlignment="1">
      <alignment vertical="center"/>
    </xf>
    <xf numFmtId="174" fontId="16" fillId="2" borderId="24" xfId="0" applyNumberFormat="1" applyFont="1" applyFill="1" applyBorder="1" applyAlignment="1">
      <alignment horizontal="center" vertical="center"/>
    </xf>
    <xf numFmtId="172" fontId="16" fillId="0" borderId="24" xfId="15" applyNumberFormat="1" applyFont="1" applyFill="1" applyBorder="1" applyAlignment="1">
      <alignment vertical="center"/>
    </xf>
    <xf numFmtId="0" fontId="15" fillId="0" borderId="23" xfId="0" applyFont="1" applyBorder="1" applyAlignment="1" applyProtection="1">
      <alignment vertical="center"/>
      <protection/>
    </xf>
    <xf numFmtId="172" fontId="16" fillId="0" borderId="25" xfId="15" applyNumberFormat="1" applyFont="1" applyFill="1" applyBorder="1" applyAlignment="1" applyProtection="1">
      <alignment vertical="center"/>
      <protection/>
    </xf>
    <xf numFmtId="172" fontId="16" fillId="0" borderId="25" xfId="21" applyNumberFormat="1" applyFont="1" applyFill="1" applyBorder="1" applyAlignment="1" applyProtection="1">
      <alignment vertical="center"/>
      <protection/>
    </xf>
    <xf numFmtId="169" fontId="16" fillId="0" borderId="39" xfId="21" applyNumberFormat="1" applyFont="1" applyFill="1" applyBorder="1" applyAlignment="1" applyProtection="1">
      <alignment vertical="center"/>
      <protection/>
    </xf>
    <xf numFmtId="0" fontId="15" fillId="0" borderId="37" xfId="0" applyFont="1" applyFill="1" applyBorder="1" applyAlignment="1" applyProtection="1">
      <alignment vertical="center"/>
      <protection/>
    </xf>
    <xf numFmtId="172" fontId="16" fillId="0" borderId="24" xfId="21" applyNumberFormat="1" applyFont="1" applyFill="1" applyBorder="1" applyAlignment="1" applyProtection="1">
      <alignment vertical="center"/>
      <protection/>
    </xf>
    <xf numFmtId="172" fontId="16" fillId="0" borderId="24" xfId="15" applyNumberFormat="1" applyFont="1" applyFill="1" applyBorder="1" applyAlignment="1" applyProtection="1">
      <alignment vertical="center"/>
      <protection/>
    </xf>
    <xf numFmtId="0" fontId="12" fillId="0" borderId="37" xfId="0" applyFont="1" applyFill="1" applyBorder="1" applyAlignment="1" applyProtection="1">
      <alignment vertical="center"/>
      <protection locked="0"/>
    </xf>
    <xf numFmtId="0" fontId="16" fillId="0" borderId="37" xfId="0" applyFont="1" applyFill="1" applyBorder="1" applyAlignment="1" applyProtection="1">
      <alignment vertical="center"/>
      <protection locked="0"/>
    </xf>
    <xf numFmtId="0" fontId="12" fillId="0" borderId="38" xfId="0" applyFont="1" applyFill="1" applyBorder="1" applyAlignment="1" applyProtection="1">
      <alignment vertical="center"/>
      <protection locked="0"/>
    </xf>
    <xf numFmtId="172" fontId="16" fillId="0" borderId="30" xfId="15" applyNumberFormat="1" applyFont="1" applyFill="1" applyBorder="1" applyAlignment="1" applyProtection="1">
      <alignment vertical="center"/>
      <protection/>
    </xf>
    <xf numFmtId="172" fontId="16" fillId="0" borderId="30" xfId="21" applyNumberFormat="1" applyFont="1" applyFill="1" applyBorder="1" applyAlignment="1" applyProtection="1">
      <alignment vertical="center"/>
      <protection/>
    </xf>
    <xf numFmtId="0" fontId="0" fillId="0" borderId="0" xfId="0" applyBorder="1" applyAlignment="1">
      <alignment horizontal="center" vertical="center" wrapText="1"/>
    </xf>
    <xf numFmtId="175" fontId="16" fillId="0" borderId="29" xfId="15" applyNumberFormat="1" applyFont="1" applyFill="1" applyBorder="1" applyAlignment="1">
      <alignment vertical="center"/>
    </xf>
    <xf numFmtId="172" fontId="16" fillId="0" borderId="27" xfId="15" applyNumberFormat="1" applyFont="1" applyFill="1" applyBorder="1" applyAlignment="1">
      <alignment vertical="center"/>
    </xf>
    <xf numFmtId="175" fontId="16" fillId="0" borderId="28" xfId="15" applyNumberFormat="1" applyFont="1" applyFill="1" applyBorder="1" applyAlignment="1" applyProtection="1">
      <alignment vertical="center"/>
      <protection/>
    </xf>
    <xf numFmtId="175" fontId="16" fillId="0" borderId="29" xfId="15" applyNumberFormat="1" applyFont="1" applyFill="1" applyBorder="1" applyAlignment="1" applyProtection="1">
      <alignment vertical="center"/>
      <protection/>
    </xf>
    <xf numFmtId="175" fontId="16" fillId="0" borderId="32" xfId="15" applyNumberFormat="1" applyFont="1" applyFill="1" applyBorder="1" applyAlignment="1" applyProtection="1">
      <alignment vertical="center"/>
      <protection/>
    </xf>
    <xf numFmtId="175" fontId="16" fillId="0" borderId="29" xfId="21" applyNumberFormat="1" applyFont="1" applyFill="1" applyBorder="1" applyAlignment="1" applyProtection="1">
      <alignment vertical="center"/>
      <protection/>
    </xf>
    <xf numFmtId="169" fontId="16" fillId="0" borderId="26" xfId="21" applyNumberFormat="1" applyFont="1" applyFill="1" applyBorder="1" applyAlignment="1" applyProtection="1">
      <alignment vertical="center"/>
      <protection/>
    </xf>
    <xf numFmtId="174" fontId="16" fillId="0" borderId="28" xfId="0" applyNumberFormat="1" applyFont="1" applyFill="1" applyBorder="1" applyAlignment="1" applyProtection="1">
      <alignment vertical="center"/>
      <protection locked="0"/>
    </xf>
    <xf numFmtId="174" fontId="16" fillId="0" borderId="29" xfId="0" applyNumberFormat="1" applyFont="1" applyFill="1" applyBorder="1" applyAlignment="1">
      <alignment vertical="center"/>
    </xf>
    <xf numFmtId="174" fontId="16" fillId="0" borderId="29" xfId="0" applyNumberFormat="1" applyFont="1" applyFill="1" applyBorder="1" applyAlignment="1" applyProtection="1">
      <alignment vertical="center"/>
      <protection locked="0"/>
    </xf>
    <xf numFmtId="174" fontId="16" fillId="0" borderId="32" xfId="0" applyNumberFormat="1" applyFont="1" applyFill="1" applyBorder="1" applyAlignment="1" applyProtection="1">
      <alignment vertical="center"/>
      <protection locked="0"/>
    </xf>
    <xf numFmtId="0" fontId="16" fillId="0" borderId="26" xfId="0" applyFont="1" applyFill="1" applyBorder="1" applyAlignment="1" applyProtection="1">
      <alignment vertical="center"/>
      <protection locked="0"/>
    </xf>
    <xf numFmtId="0" fontId="16" fillId="0" borderId="27" xfId="0" applyFont="1" applyFill="1" applyBorder="1" applyAlignment="1">
      <alignment vertical="center"/>
    </xf>
    <xf numFmtId="0" fontId="16" fillId="0" borderId="27" xfId="0" applyFont="1" applyFill="1" applyBorder="1" applyAlignment="1" applyProtection="1">
      <alignment vertical="center"/>
      <protection locked="0"/>
    </xf>
    <xf numFmtId="0" fontId="16" fillId="0" borderId="31" xfId="0" applyFont="1" applyFill="1" applyBorder="1" applyAlignment="1" applyProtection="1">
      <alignment vertical="center"/>
      <protection locked="0"/>
    </xf>
    <xf numFmtId="0" fontId="15" fillId="0" borderId="46" xfId="0" applyFont="1" applyFill="1" applyBorder="1" applyAlignment="1" applyProtection="1">
      <alignment horizontal="center" vertical="center"/>
      <protection/>
    </xf>
    <xf numFmtId="175" fontId="25" fillId="5" borderId="28" xfId="15" applyNumberFormat="1" applyFont="1" applyFill="1" applyBorder="1" applyAlignment="1" applyProtection="1">
      <alignment vertical="center"/>
      <protection/>
    </xf>
    <xf numFmtId="175" fontId="25" fillId="5" borderId="29" xfId="15" applyNumberFormat="1" applyFont="1" applyFill="1" applyBorder="1" applyAlignment="1">
      <alignment vertical="center"/>
    </xf>
    <xf numFmtId="175" fontId="25" fillId="5" borderId="29" xfId="15" applyNumberFormat="1" applyFont="1" applyFill="1" applyBorder="1" applyAlignment="1" applyProtection="1">
      <alignment vertical="center"/>
      <protection/>
    </xf>
    <xf numFmtId="175" fontId="25" fillId="5" borderId="32" xfId="15" applyNumberFormat="1" applyFont="1" applyFill="1" applyBorder="1" applyAlignment="1" applyProtection="1">
      <alignment vertical="center"/>
      <protection/>
    </xf>
    <xf numFmtId="0" fontId="43" fillId="0" borderId="47" xfId="0" applyFont="1" applyBorder="1" applyAlignment="1">
      <alignment horizontal="center" vertical="center" wrapText="1"/>
    </xf>
    <xf numFmtId="0" fontId="40" fillId="0" borderId="0" xfId="0" applyFont="1" applyFill="1" applyBorder="1" applyAlignment="1">
      <alignment horizontal="center" vertical="center" wrapText="1"/>
    </xf>
    <xf numFmtId="0" fontId="41" fillId="6" borderId="0" xfId="0" applyFont="1" applyFill="1" applyBorder="1" applyAlignment="1">
      <alignment horizontal="center" vertical="center" wrapText="1"/>
    </xf>
    <xf numFmtId="0" fontId="43" fillId="0" borderId="0" xfId="0" applyFont="1" applyBorder="1" applyAlignment="1">
      <alignment horizontal="center" vertical="center" wrapText="1"/>
    </xf>
    <xf numFmtId="0" fontId="15" fillId="0" borderId="48"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32" fillId="7" borderId="46" xfId="0" applyFont="1" applyFill="1" applyBorder="1" applyAlignment="1" applyProtection="1">
      <alignment horizontal="center" vertical="center" wrapText="1"/>
      <protection locked="0"/>
    </xf>
    <xf numFmtId="0" fontId="32" fillId="7" borderId="49" xfId="0" applyFont="1" applyFill="1" applyBorder="1" applyAlignment="1">
      <alignment horizontal="center" vertical="center" wrapText="1"/>
    </xf>
    <xf numFmtId="0" fontId="32" fillId="7" borderId="50" xfId="0" applyFont="1" applyFill="1" applyBorder="1" applyAlignment="1">
      <alignment horizontal="center" vertical="center" wrapText="1"/>
    </xf>
    <xf numFmtId="0" fontId="33" fillId="7" borderId="51" xfId="0" applyFont="1" applyFill="1" applyBorder="1" applyAlignment="1" applyProtection="1">
      <alignment horizontal="center" vertical="center" wrapText="1"/>
      <protection locked="0"/>
    </xf>
    <xf numFmtId="0" fontId="34" fillId="0" borderId="52" xfId="0" applyFont="1" applyBorder="1" applyAlignment="1">
      <alignment horizontal="center" vertical="center" wrapText="1"/>
    </xf>
    <xf numFmtId="0" fontId="34" fillId="0" borderId="53" xfId="0" applyFont="1" applyBorder="1" applyAlignment="1">
      <alignment horizontal="center" vertical="center" wrapText="1"/>
    </xf>
    <xf numFmtId="0" fontId="38" fillId="6" borderId="45" xfId="0" applyFont="1" applyFill="1" applyBorder="1" applyAlignment="1">
      <alignment horizontal="center" vertical="center" wrapText="1"/>
    </xf>
    <xf numFmtId="0" fontId="38" fillId="6" borderId="54" xfId="0" applyFont="1" applyFill="1" applyBorder="1" applyAlignment="1">
      <alignment horizontal="center" vertical="center" wrapText="1"/>
    </xf>
    <xf numFmtId="0" fontId="35" fillId="8" borderId="20" xfId="0" applyFont="1" applyFill="1" applyBorder="1" applyAlignment="1" applyProtection="1">
      <alignment horizontal="center" vertical="center"/>
      <protection/>
    </xf>
    <xf numFmtId="0" fontId="35" fillId="8" borderId="21" xfId="0" applyFont="1" applyFill="1" applyBorder="1" applyAlignment="1">
      <alignment horizontal="center" vertical="center"/>
    </xf>
    <xf numFmtId="0" fontId="36" fillId="8" borderId="21" xfId="0" applyFont="1" applyFill="1" applyBorder="1" applyAlignment="1">
      <alignment horizontal="center" vertical="center"/>
    </xf>
    <xf numFmtId="0" fontId="36" fillId="8" borderId="22" xfId="0" applyFont="1" applyFill="1" applyBorder="1" applyAlignment="1">
      <alignment horizontal="center" vertical="center"/>
    </xf>
    <xf numFmtId="0" fontId="22" fillId="0" borderId="0" xfId="0" applyFont="1" applyAlignment="1" applyProtection="1">
      <alignment horizontal="left" vertical="center" wrapText="1"/>
      <protection locked="0"/>
    </xf>
    <xf numFmtId="0" fontId="22" fillId="0" borderId="0" xfId="0" applyFont="1" applyAlignment="1">
      <alignment horizontal="left" vertical="center" wrapText="1"/>
    </xf>
    <xf numFmtId="0" fontId="15" fillId="0" borderId="55" xfId="0" applyFont="1" applyFill="1" applyBorder="1" applyAlignment="1" applyProtection="1">
      <alignment horizontal="center" vertical="center"/>
      <protection/>
    </xf>
    <xf numFmtId="0" fontId="20" fillId="4" borderId="56" xfId="0" applyFont="1" applyFill="1" applyBorder="1" applyAlignment="1" applyProtection="1">
      <alignment horizontal="center" vertical="center"/>
      <protection/>
    </xf>
    <xf numFmtId="0" fontId="20" fillId="4" borderId="34" xfId="0" applyFont="1" applyFill="1" applyBorder="1" applyAlignment="1" applyProtection="1">
      <alignment horizontal="center" vertical="center"/>
      <protection/>
    </xf>
    <xf numFmtId="0" fontId="21" fillId="0" borderId="0" xfId="0" applyFont="1" applyBorder="1" applyAlignment="1" applyProtection="1">
      <alignment vertical="center" wrapText="1"/>
      <protection locked="0"/>
    </xf>
    <xf numFmtId="0" fontId="21" fillId="0" borderId="0" xfId="0" applyFont="1" applyAlignment="1" applyProtection="1">
      <alignment vertical="center" wrapText="1"/>
      <protection locked="0"/>
    </xf>
    <xf numFmtId="43" fontId="15" fillId="0" borderId="48" xfId="15" applyFont="1" applyFill="1" applyBorder="1" applyAlignment="1" applyProtection="1">
      <alignment horizontal="center" vertical="center"/>
      <protection/>
    </xf>
    <xf numFmtId="43" fontId="15" fillId="0" borderId="21" xfId="15" applyFont="1" applyFill="1" applyBorder="1" applyAlignment="1" applyProtection="1">
      <alignment horizontal="center" vertical="center"/>
      <protection/>
    </xf>
    <xf numFmtId="0" fontId="15" fillId="0" borderId="48" xfId="0" applyFont="1" applyFill="1" applyBorder="1" applyAlignment="1" applyProtection="1">
      <alignment horizontal="center" vertical="center" wrapText="1"/>
      <protection/>
    </xf>
    <xf numFmtId="0" fontId="15" fillId="0" borderId="21" xfId="0" applyFont="1" applyFill="1" applyBorder="1" applyAlignment="1" applyProtection="1">
      <alignment horizontal="center" vertical="center" wrapText="1"/>
      <protection/>
    </xf>
    <xf numFmtId="0" fontId="15" fillId="0" borderId="21" xfId="0" applyFont="1" applyFill="1" applyBorder="1" applyAlignment="1" applyProtection="1">
      <alignment horizontal="center" vertical="center"/>
      <protection/>
    </xf>
    <xf numFmtId="0" fontId="35" fillId="7" borderId="57" xfId="0" applyFont="1" applyFill="1" applyBorder="1" applyAlignment="1" applyProtection="1">
      <alignment horizontal="center" vertical="center" wrapText="1"/>
      <protection locked="0"/>
    </xf>
    <xf numFmtId="0" fontId="35" fillId="7" borderId="58" xfId="0" applyFont="1" applyFill="1" applyBorder="1" applyAlignment="1">
      <alignment horizontal="center" vertical="center" wrapText="1"/>
    </xf>
    <xf numFmtId="0" fontId="35" fillId="7" borderId="59" xfId="0" applyFont="1" applyFill="1" applyBorder="1" applyAlignment="1">
      <alignment horizontal="center" vertical="center" wrapText="1"/>
    </xf>
    <xf numFmtId="0" fontId="37" fillId="7" borderId="44" xfId="0" applyFont="1" applyFill="1" applyBorder="1" applyAlignment="1" applyProtection="1">
      <alignment horizontal="center" vertical="center" wrapText="1"/>
      <protection locked="0"/>
    </xf>
    <xf numFmtId="0" fontId="41" fillId="6" borderId="47" xfId="0" applyFont="1" applyFill="1" applyBorder="1" applyAlignment="1">
      <alignment horizontal="center" vertical="center" wrapText="1"/>
    </xf>
    <xf numFmtId="0" fontId="35" fillId="8" borderId="60" xfId="0" applyFont="1" applyFill="1" applyBorder="1" applyAlignment="1" applyProtection="1">
      <alignment horizontal="center" vertical="center"/>
      <protection/>
    </xf>
    <xf numFmtId="0" fontId="35" fillId="8" borderId="61" xfId="0" applyFont="1" applyFill="1" applyBorder="1" applyAlignment="1">
      <alignment horizontal="center" vertical="center"/>
    </xf>
    <xf numFmtId="0" fontId="36" fillId="8" borderId="61" xfId="0" applyFont="1" applyFill="1" applyBorder="1" applyAlignment="1">
      <alignment horizontal="center" vertical="center"/>
    </xf>
    <xf numFmtId="0" fontId="36" fillId="8" borderId="62" xfId="0" applyFont="1" applyFill="1" applyBorder="1" applyAlignment="1">
      <alignment horizontal="center" vertical="center"/>
    </xf>
    <xf numFmtId="0" fontId="15" fillId="0" borderId="49" xfId="0" applyFont="1" applyFill="1" applyBorder="1" applyAlignment="1" applyProtection="1">
      <alignment horizontal="center" vertical="center"/>
      <protection/>
    </xf>
    <xf numFmtId="43" fontId="15" fillId="0" borderId="49" xfId="15" applyFont="1" applyFill="1" applyBorder="1" applyAlignment="1" applyProtection="1">
      <alignment horizontal="center" vertical="center"/>
      <protection/>
    </xf>
    <xf numFmtId="0" fontId="15" fillId="0" borderId="49" xfId="0" applyFont="1" applyFill="1" applyBorder="1" applyAlignment="1" applyProtection="1">
      <alignment horizontal="center" vertical="center" wrapText="1"/>
      <protection/>
    </xf>
    <xf numFmtId="0" fontId="38" fillId="6" borderId="63" xfId="0" applyFont="1" applyFill="1" applyBorder="1" applyAlignment="1">
      <alignment horizontal="center" vertical="center" wrapText="1"/>
    </xf>
    <xf numFmtId="0" fontId="38" fillId="6" borderId="64" xfId="0" applyFont="1" applyFill="1" applyBorder="1" applyAlignment="1">
      <alignment horizontal="center" vertical="center" wrapText="1"/>
    </xf>
    <xf numFmtId="0" fontId="0" fillId="0" borderId="64" xfId="0" applyBorder="1" applyAlignment="1">
      <alignment vertical="center" wrapText="1"/>
    </xf>
    <xf numFmtId="0" fontId="0" fillId="0" borderId="65" xfId="0" applyBorder="1" applyAlignment="1">
      <alignment vertical="center" wrapText="1"/>
    </xf>
    <xf numFmtId="0" fontId="15" fillId="0" borderId="50"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wrapText="1"/>
      <protection/>
    </xf>
    <xf numFmtId="0" fontId="1" fillId="2" borderId="66" xfId="0" applyFont="1" applyFill="1" applyBorder="1" applyAlignment="1">
      <alignment horizontal="center" vertical="center" wrapText="1"/>
    </xf>
    <xf numFmtId="0" fontId="0" fillId="0" borderId="45" xfId="0" applyBorder="1" applyAlignment="1">
      <alignment horizontal="center" vertical="center"/>
    </xf>
    <xf numFmtId="0" fontId="0" fillId="0" borderId="48" xfId="0" applyBorder="1" applyAlignment="1">
      <alignment horizontal="center" vertical="center"/>
    </xf>
    <xf numFmtId="0" fontId="5" fillId="9" borderId="0" xfId="0" applyFont="1" applyFill="1" applyAlignment="1">
      <alignment horizontal="center"/>
    </xf>
    <xf numFmtId="0" fontId="5" fillId="10" borderId="0" xfId="0" applyFont="1" applyFill="1" applyAlignment="1">
      <alignment horizontal="center"/>
    </xf>
    <xf numFmtId="0" fontId="8" fillId="11" borderId="0" xfId="0" applyFont="1" applyFill="1" applyAlignment="1">
      <alignment horizontal="center"/>
    </xf>
    <xf numFmtId="0" fontId="5" fillId="11" borderId="0" xfId="0" applyFont="1" applyFill="1" applyAlignment="1">
      <alignment horizontal="center"/>
    </xf>
    <xf numFmtId="0" fontId="1" fillId="2" borderId="66" xfId="0" applyFont="1" applyFill="1" applyBorder="1" applyAlignment="1">
      <alignment horizontal="center" vertical="center"/>
    </xf>
    <xf numFmtId="0" fontId="0" fillId="0" borderId="45" xfId="0" applyBorder="1" applyAlignment="1">
      <alignment horizontal="center" vertical="center" wrapText="1"/>
    </xf>
    <xf numFmtId="0" fontId="0" fillId="0" borderId="48" xfId="0" applyBorder="1" applyAlignment="1">
      <alignment horizontal="center" vertical="center" wrapText="1"/>
    </xf>
    <xf numFmtId="167" fontId="1" fillId="2" borderId="66" xfId="0" applyNumberFormat="1" applyFont="1" applyFill="1" applyBorder="1" applyAlignment="1">
      <alignment horizontal="center" vertical="center" wrapText="1"/>
    </xf>
    <xf numFmtId="167" fontId="0" fillId="0" borderId="45" xfId="0" applyNumberFormat="1" applyBorder="1" applyAlignment="1">
      <alignment horizontal="center" vertical="center"/>
    </xf>
    <xf numFmtId="167" fontId="0" fillId="0" borderId="48" xfId="0" applyNumberFormat="1" applyBorder="1" applyAlignment="1">
      <alignment horizontal="center" vertical="center"/>
    </xf>
    <xf numFmtId="43" fontId="1" fillId="2" borderId="67" xfId="15" applyFont="1" applyFill="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65" fontId="1" fillId="2" borderId="68" xfId="15" applyNumberFormat="1" applyFont="1" applyFill="1" applyBorder="1" applyAlignment="1">
      <alignment horizontal="center"/>
    </xf>
    <xf numFmtId="165" fontId="1" fillId="2" borderId="69" xfId="15" applyNumberFormat="1" applyFont="1" applyFill="1" applyBorder="1" applyAlignment="1">
      <alignment horizontal="center"/>
    </xf>
    <xf numFmtId="165" fontId="1" fillId="2" borderId="70" xfId="15" applyNumberFormat="1" applyFont="1" applyFill="1" applyBorder="1" applyAlignment="1">
      <alignment horizontal="center" vertical="center" wrapText="1"/>
    </xf>
    <xf numFmtId="165" fontId="1" fillId="2" borderId="1" xfId="15" applyNumberFormat="1" applyFont="1" applyFill="1" applyBorder="1" applyAlignment="1">
      <alignment horizontal="center" vertical="center" wrapText="1"/>
    </xf>
    <xf numFmtId="165" fontId="1" fillId="2" borderId="71" xfId="15" applyNumberFormat="1" applyFont="1" applyFill="1" applyBorder="1" applyAlignment="1">
      <alignment horizontal="center"/>
    </xf>
    <xf numFmtId="165" fontId="1" fillId="2" borderId="72" xfId="15" applyNumberFormat="1" applyFont="1" applyFill="1" applyBorder="1" applyAlignment="1">
      <alignment horizontal="center"/>
    </xf>
    <xf numFmtId="165" fontId="1" fillId="2" borderId="73" xfId="15" applyNumberFormat="1" applyFont="1" applyFill="1" applyBorder="1" applyAlignment="1">
      <alignment horizont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79355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485775</xdr:colOff>
      <xdr:row>0</xdr:row>
      <xdr:rowOff>0</xdr:rowOff>
    </xdr:to>
    <xdr:sp fLocksText="0">
      <xdr:nvSpPr>
        <xdr:cNvPr id="2" name="TextBox 2"/>
        <xdr:cNvSpPr txBox="1">
          <a:spLocks noChangeArrowheads="1"/>
        </xdr:cNvSpPr>
      </xdr:nvSpPr>
      <xdr:spPr>
        <a:xfrm>
          <a:off x="15135225" y="0"/>
          <a:ext cx="28003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xdr:nvSpPr>
        <xdr:cNvPr id="1" name="TextBox 1"/>
        <xdr:cNvSpPr txBox="1">
          <a:spLocks noChangeArrowheads="1"/>
        </xdr:cNvSpPr>
      </xdr:nvSpPr>
      <xdr:spPr>
        <a:xfrm>
          <a:off x="0" y="0"/>
          <a:ext cx="104394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 name="TextBox 2"/>
        <xdr:cNvSpPr txBox="1">
          <a:spLocks noChangeArrowheads="1"/>
        </xdr:cNvSpPr>
      </xdr:nvSpPr>
      <xdr:spPr>
        <a:xfrm>
          <a:off x="8010525" y="0"/>
          <a:ext cx="24288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8230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428625</xdr:colOff>
      <xdr:row>0</xdr:row>
      <xdr:rowOff>0</xdr:rowOff>
    </xdr:to>
    <xdr:sp fLocksText="0">
      <xdr:nvSpPr>
        <xdr:cNvPr id="2" name="TextBox 2"/>
        <xdr:cNvSpPr txBox="1">
          <a:spLocks noChangeArrowheads="1"/>
        </xdr:cNvSpPr>
      </xdr:nvSpPr>
      <xdr:spPr>
        <a:xfrm>
          <a:off x="15430500" y="0"/>
          <a:ext cx="28003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89820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400050</xdr:colOff>
      <xdr:row>0</xdr:row>
      <xdr:rowOff>0</xdr:rowOff>
    </xdr:to>
    <xdr:sp fLocksText="0">
      <xdr:nvSpPr>
        <xdr:cNvPr id="2" name="TextBox 2"/>
        <xdr:cNvSpPr txBox="1">
          <a:spLocks noChangeArrowheads="1"/>
        </xdr:cNvSpPr>
      </xdr:nvSpPr>
      <xdr:spPr>
        <a:xfrm>
          <a:off x="7077075" y="0"/>
          <a:ext cx="19050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D97"/>
  <sheetViews>
    <sheetView zoomScale="50" zoomScaleNormal="50" workbookViewId="0" topLeftCell="A1">
      <selection activeCell="A1" sqref="A1:IV16384"/>
    </sheetView>
  </sheetViews>
  <sheetFormatPr defaultColWidth="9.140625" defaultRowHeight="12.75"/>
  <cols>
    <col min="1" max="1" width="3.57421875" style="99" bestFit="1" customWidth="1"/>
    <col min="2" max="2" width="1.7109375" style="61" customWidth="1"/>
    <col min="3" max="3" width="38.7109375" style="57" customWidth="1"/>
    <col min="4" max="4" width="9.8515625" style="57" bestFit="1" customWidth="1"/>
    <col min="5" max="5" width="13.8515625" style="57" bestFit="1" customWidth="1"/>
    <col min="6" max="6" width="18.140625" style="62" bestFit="1" customWidth="1"/>
    <col min="7" max="7" width="5.57421875" style="63" bestFit="1" customWidth="1"/>
    <col min="8" max="8" width="7.28125" style="63" bestFit="1" customWidth="1"/>
    <col min="9" max="9" width="8.421875" style="57" customWidth="1"/>
    <col min="10" max="10" width="13.28125" style="57" bestFit="1" customWidth="1"/>
    <col min="11" max="11" width="8.421875" style="57" bestFit="1" customWidth="1"/>
    <col min="12" max="12" width="13.28125" style="57" bestFit="1" customWidth="1"/>
    <col min="13" max="13" width="8.421875" style="57" bestFit="1" customWidth="1"/>
    <col min="14" max="14" width="13.28125" style="57" bestFit="1" customWidth="1"/>
    <col min="15" max="15" width="8.421875" style="57" bestFit="1" customWidth="1"/>
    <col min="16" max="16" width="14.421875" style="80" bestFit="1" customWidth="1"/>
    <col min="17" max="17" width="9.57421875" style="57" bestFit="1" customWidth="1"/>
    <col min="18" max="18" width="8.140625" style="57" bestFit="1" customWidth="1"/>
    <col min="19" max="19" width="7.28125" style="57" bestFit="1" customWidth="1"/>
    <col min="20" max="20" width="13.28125" style="79" bestFit="1" customWidth="1"/>
    <col min="21" max="21" width="8.421875" style="57" bestFit="1" customWidth="1"/>
    <col min="22" max="22" width="16.7109375" style="79" bestFit="1" customWidth="1"/>
    <col min="23" max="23" width="11.57421875" style="57" bestFit="1" customWidth="1"/>
    <col min="24" max="24" width="7.28125" style="57" bestFit="1" customWidth="1"/>
    <col min="25" max="25" width="38.57421875" style="57" customWidth="1"/>
    <col min="26" max="26" width="38.57421875" style="53" customWidth="1"/>
    <col min="27" max="29" width="38.57421875" style="57" customWidth="1"/>
    <col min="30" max="30" width="2.7109375" style="57" bestFit="1" customWidth="1"/>
    <col min="31" max="16384" width="38.57421875" style="57" customWidth="1"/>
  </cols>
  <sheetData>
    <row r="1" spans="1:24" ht="38.25">
      <c r="A1" s="267" t="s">
        <v>193</v>
      </c>
      <c r="B1" s="268"/>
      <c r="C1" s="268"/>
      <c r="D1" s="268"/>
      <c r="E1" s="268"/>
      <c r="F1" s="268"/>
      <c r="G1" s="268"/>
      <c r="H1" s="268"/>
      <c r="I1" s="268"/>
      <c r="J1" s="268"/>
      <c r="K1" s="268"/>
      <c r="L1" s="268"/>
      <c r="M1" s="268"/>
      <c r="N1" s="268"/>
      <c r="O1" s="268"/>
      <c r="P1" s="268"/>
      <c r="Q1" s="268"/>
      <c r="R1" s="268"/>
      <c r="S1" s="268"/>
      <c r="T1" s="268"/>
      <c r="U1" s="268"/>
      <c r="V1" s="268"/>
      <c r="W1" s="268"/>
      <c r="X1" s="269"/>
    </row>
    <row r="2" spans="1:24" ht="56.25" customHeight="1">
      <c r="A2" s="270" t="s">
        <v>190</v>
      </c>
      <c r="B2" s="271"/>
      <c r="C2" s="271"/>
      <c r="D2" s="271"/>
      <c r="E2" s="271"/>
      <c r="F2" s="271"/>
      <c r="G2" s="271"/>
      <c r="H2" s="271"/>
      <c r="I2" s="271"/>
      <c r="J2" s="271"/>
      <c r="K2" s="271"/>
      <c r="L2" s="271"/>
      <c r="M2" s="271"/>
      <c r="N2" s="271"/>
      <c r="O2" s="271"/>
      <c r="P2" s="271"/>
      <c r="Q2" s="271"/>
      <c r="R2" s="271"/>
      <c r="S2" s="271"/>
      <c r="T2" s="271"/>
      <c r="U2" s="271"/>
      <c r="V2" s="271"/>
      <c r="W2" s="271"/>
      <c r="X2" s="272"/>
    </row>
    <row r="3" spans="1:24" ht="42.75" customHeight="1">
      <c r="A3" s="161"/>
      <c r="B3" s="162"/>
      <c r="C3" s="170" t="s">
        <v>192</v>
      </c>
      <c r="D3" s="162"/>
      <c r="E3" s="162"/>
      <c r="F3" s="162"/>
      <c r="G3" s="162"/>
      <c r="H3" s="162"/>
      <c r="I3" s="162"/>
      <c r="J3" s="162"/>
      <c r="K3" s="162"/>
      <c r="L3" s="162"/>
      <c r="M3" s="162"/>
      <c r="N3" s="162"/>
      <c r="O3" s="273" t="s">
        <v>206</v>
      </c>
      <c r="P3" s="273"/>
      <c r="Q3" s="273"/>
      <c r="R3" s="273"/>
      <c r="S3" s="273"/>
      <c r="T3" s="273"/>
      <c r="U3" s="273"/>
      <c r="V3" s="273"/>
      <c r="W3" s="273"/>
      <c r="X3" s="274"/>
    </row>
    <row r="4" spans="1:24" s="54" customFormat="1" ht="27.75" thickBot="1">
      <c r="A4" s="275" t="s">
        <v>173</v>
      </c>
      <c r="B4" s="276"/>
      <c r="C4" s="276"/>
      <c r="D4" s="276"/>
      <c r="E4" s="276"/>
      <c r="F4" s="276"/>
      <c r="G4" s="276"/>
      <c r="H4" s="276"/>
      <c r="I4" s="276"/>
      <c r="J4" s="276"/>
      <c r="K4" s="276"/>
      <c r="L4" s="276"/>
      <c r="M4" s="276"/>
      <c r="N4" s="276"/>
      <c r="O4" s="276"/>
      <c r="P4" s="276"/>
      <c r="Q4" s="277"/>
      <c r="R4" s="277"/>
      <c r="S4" s="277"/>
      <c r="T4" s="277"/>
      <c r="U4" s="277"/>
      <c r="V4" s="277"/>
      <c r="W4" s="277"/>
      <c r="X4" s="278"/>
    </row>
    <row r="5" spans="1:26" s="55" customFormat="1" ht="18">
      <c r="A5" s="159"/>
      <c r="B5" s="160"/>
      <c r="C5" s="286" t="s">
        <v>0</v>
      </c>
      <c r="D5" s="288" t="s">
        <v>86</v>
      </c>
      <c r="E5" s="288" t="s">
        <v>2</v>
      </c>
      <c r="F5" s="288" t="s">
        <v>163</v>
      </c>
      <c r="G5" s="265" t="s">
        <v>87</v>
      </c>
      <c r="H5" s="265" t="s">
        <v>88</v>
      </c>
      <c r="I5" s="265" t="s">
        <v>89</v>
      </c>
      <c r="J5" s="264" t="s">
        <v>4</v>
      </c>
      <c r="K5" s="264"/>
      <c r="L5" s="264" t="s">
        <v>7</v>
      </c>
      <c r="M5" s="264"/>
      <c r="N5" s="264" t="s">
        <v>8</v>
      </c>
      <c r="O5" s="264"/>
      <c r="P5" s="264" t="s">
        <v>90</v>
      </c>
      <c r="Q5" s="264"/>
      <c r="R5" s="264"/>
      <c r="S5" s="264"/>
      <c r="T5" s="264" t="s">
        <v>91</v>
      </c>
      <c r="U5" s="264"/>
      <c r="V5" s="264" t="s">
        <v>92</v>
      </c>
      <c r="W5" s="264"/>
      <c r="X5" s="281"/>
      <c r="Z5" s="56"/>
    </row>
    <row r="6" spans="1:26" s="55" customFormat="1" ht="27.75" thickBot="1">
      <c r="A6" s="107"/>
      <c r="B6" s="64"/>
      <c r="C6" s="287"/>
      <c r="D6" s="289"/>
      <c r="E6" s="290"/>
      <c r="F6" s="290"/>
      <c r="G6" s="266"/>
      <c r="H6" s="266"/>
      <c r="I6" s="266"/>
      <c r="J6" s="67" t="s">
        <v>78</v>
      </c>
      <c r="K6" s="67" t="s">
        <v>16</v>
      </c>
      <c r="L6" s="67" t="s">
        <v>78</v>
      </c>
      <c r="M6" s="67" t="s">
        <v>16</v>
      </c>
      <c r="N6" s="67" t="s">
        <v>78</v>
      </c>
      <c r="O6" s="67" t="s">
        <v>16</v>
      </c>
      <c r="P6" s="65" t="s">
        <v>78</v>
      </c>
      <c r="Q6" s="65" t="s">
        <v>16</v>
      </c>
      <c r="R6" s="66" t="s">
        <v>93</v>
      </c>
      <c r="S6" s="66" t="s">
        <v>94</v>
      </c>
      <c r="T6" s="108" t="s">
        <v>78</v>
      </c>
      <c r="U6" s="68" t="s">
        <v>11</v>
      </c>
      <c r="V6" s="108" t="s">
        <v>78</v>
      </c>
      <c r="W6" s="67" t="s">
        <v>16</v>
      </c>
      <c r="X6" s="69" t="s">
        <v>94</v>
      </c>
      <c r="Z6" s="56"/>
    </row>
    <row r="7" spans="1:26" s="55" customFormat="1" ht="20.25" customHeight="1">
      <c r="A7" s="129">
        <v>1</v>
      </c>
      <c r="B7" s="70"/>
      <c r="C7" s="77" t="s">
        <v>208</v>
      </c>
      <c r="D7" s="208">
        <v>38842</v>
      </c>
      <c r="E7" s="77" t="s">
        <v>76</v>
      </c>
      <c r="F7" s="77" t="s">
        <v>151</v>
      </c>
      <c r="G7" s="209">
        <v>173</v>
      </c>
      <c r="H7" s="209">
        <v>178</v>
      </c>
      <c r="I7" s="83">
        <v>1</v>
      </c>
      <c r="J7" s="86">
        <v>280933</v>
      </c>
      <c r="K7" s="90">
        <v>34264</v>
      </c>
      <c r="L7" s="86">
        <v>443418</v>
      </c>
      <c r="M7" s="90">
        <v>53093</v>
      </c>
      <c r="N7" s="86">
        <v>386984</v>
      </c>
      <c r="O7" s="90">
        <v>48062</v>
      </c>
      <c r="P7" s="177">
        <f>SUM(J7+L7+N7)</f>
        <v>1111335</v>
      </c>
      <c r="Q7" s="173">
        <f>SUM(K7+M7+O7)</f>
        <v>135419</v>
      </c>
      <c r="R7" s="154">
        <f>Q7/H7</f>
        <v>760.7808988764045</v>
      </c>
      <c r="S7" s="166">
        <f>P7/Q7</f>
        <v>8.206640131739269</v>
      </c>
      <c r="T7" s="211"/>
      <c r="U7" s="91">
        <f aca="true" t="shared" si="0" ref="U7:U64">IF(T7&lt;&gt;0,-(T7-P7)/T7,"")</f>
      </c>
      <c r="V7" s="210">
        <v>1111335</v>
      </c>
      <c r="W7" s="78">
        <v>135419</v>
      </c>
      <c r="X7" s="155">
        <f aca="true" t="shared" si="1" ref="X7:X17">V7/W7</f>
        <v>8.206640131739269</v>
      </c>
      <c r="Z7" s="56"/>
    </row>
    <row r="8" spans="1:26" s="120" customFormat="1" ht="20.25" customHeight="1">
      <c r="A8" s="129">
        <v>2</v>
      </c>
      <c r="B8" s="142"/>
      <c r="C8" s="153" t="s">
        <v>194</v>
      </c>
      <c r="D8" s="195">
        <v>38821</v>
      </c>
      <c r="E8" s="196" t="s">
        <v>74</v>
      </c>
      <c r="F8" s="196" t="s">
        <v>133</v>
      </c>
      <c r="G8" s="199">
        <v>118</v>
      </c>
      <c r="H8" s="199">
        <v>115</v>
      </c>
      <c r="I8" s="103">
        <v>4</v>
      </c>
      <c r="J8" s="213">
        <v>76318</v>
      </c>
      <c r="K8" s="214">
        <v>12413</v>
      </c>
      <c r="L8" s="213">
        <v>172239.5</v>
      </c>
      <c r="M8" s="214">
        <v>24337</v>
      </c>
      <c r="N8" s="213">
        <v>175604</v>
      </c>
      <c r="O8" s="214">
        <v>24519</v>
      </c>
      <c r="P8" s="178">
        <f>+J8+L8+N8</f>
        <v>424161.5</v>
      </c>
      <c r="Q8" s="148">
        <f>+K8+M8+O8</f>
        <v>61269</v>
      </c>
      <c r="R8" s="73">
        <f>IF(P8&lt;&gt;0,Q8/H8,"")</f>
        <v>532.7739130434783</v>
      </c>
      <c r="S8" s="102">
        <f>IF(P8&lt;&gt;0,P8/Q8,"")</f>
        <v>6.922938190602099</v>
      </c>
      <c r="T8" s="200">
        <v>686120.5</v>
      </c>
      <c r="U8" s="92">
        <f t="shared" si="0"/>
        <v>-0.38179736649757584</v>
      </c>
      <c r="V8" s="200">
        <v>4893516</v>
      </c>
      <c r="W8" s="201">
        <v>697121</v>
      </c>
      <c r="X8" s="156">
        <f t="shared" si="1"/>
        <v>7.0196077868834825</v>
      </c>
      <c r="Z8" s="121"/>
    </row>
    <row r="9" spans="1:26" s="120" customFormat="1" ht="20.25" customHeight="1">
      <c r="A9" s="129">
        <v>3</v>
      </c>
      <c r="B9" s="142"/>
      <c r="C9" s="71" t="s">
        <v>195</v>
      </c>
      <c r="D9" s="151">
        <v>38835</v>
      </c>
      <c r="E9" s="71" t="s">
        <v>76</v>
      </c>
      <c r="F9" s="71" t="s">
        <v>148</v>
      </c>
      <c r="G9" s="105">
        <v>71</v>
      </c>
      <c r="H9" s="105">
        <v>73</v>
      </c>
      <c r="I9" s="84">
        <v>2</v>
      </c>
      <c r="J9" s="87">
        <v>37321</v>
      </c>
      <c r="K9" s="101">
        <v>4068</v>
      </c>
      <c r="L9" s="87">
        <v>70384</v>
      </c>
      <c r="M9" s="101">
        <v>7768</v>
      </c>
      <c r="N9" s="87">
        <v>57683</v>
      </c>
      <c r="O9" s="101">
        <v>6477</v>
      </c>
      <c r="P9" s="179">
        <f>SUM(J9+L9+N9)</f>
        <v>165388</v>
      </c>
      <c r="Q9" s="174">
        <f>SUM(K9+M9+O9)</f>
        <v>18313</v>
      </c>
      <c r="R9" s="76">
        <f>Q9/H9</f>
        <v>250.86301369863014</v>
      </c>
      <c r="S9" s="167">
        <f>P9/Q9</f>
        <v>9.031180036039972</v>
      </c>
      <c r="T9" s="204">
        <v>372754</v>
      </c>
      <c r="U9" s="92">
        <f t="shared" si="0"/>
        <v>-0.556307913530103</v>
      </c>
      <c r="V9" s="198">
        <v>678904</v>
      </c>
      <c r="W9" s="72">
        <v>77519</v>
      </c>
      <c r="X9" s="157">
        <f t="shared" si="1"/>
        <v>8.757904513732118</v>
      </c>
      <c r="Z9" s="121"/>
    </row>
    <row r="10" spans="1:27" s="123" customFormat="1" ht="20.25" customHeight="1">
      <c r="A10" s="129">
        <v>4</v>
      </c>
      <c r="B10" s="143"/>
      <c r="C10" s="153" t="s">
        <v>196</v>
      </c>
      <c r="D10" s="195">
        <v>38835</v>
      </c>
      <c r="E10" s="196" t="s">
        <v>74</v>
      </c>
      <c r="F10" s="196" t="s">
        <v>142</v>
      </c>
      <c r="G10" s="199">
        <v>65</v>
      </c>
      <c r="H10" s="199">
        <v>65</v>
      </c>
      <c r="I10" s="103">
        <v>2</v>
      </c>
      <c r="J10" s="213">
        <v>30808.5</v>
      </c>
      <c r="K10" s="214">
        <v>4248</v>
      </c>
      <c r="L10" s="213">
        <v>61066.5</v>
      </c>
      <c r="M10" s="214">
        <v>7846</v>
      </c>
      <c r="N10" s="213">
        <v>65023</v>
      </c>
      <c r="O10" s="214">
        <v>8467</v>
      </c>
      <c r="P10" s="178">
        <f aca="true" t="shared" si="2" ref="P10:Q12">+J10+L10+N10</f>
        <v>156898</v>
      </c>
      <c r="Q10" s="148">
        <f t="shared" si="2"/>
        <v>20561</v>
      </c>
      <c r="R10" s="73">
        <f>IF(P10&lt;&gt;0,Q10/H10,"")</f>
        <v>316.32307692307694</v>
      </c>
      <c r="S10" s="102">
        <f>IF(P10&lt;&gt;0,P10/Q10,"")</f>
        <v>7.630854530421672</v>
      </c>
      <c r="T10" s="200">
        <v>248945</v>
      </c>
      <c r="U10" s="92">
        <f t="shared" si="0"/>
        <v>-0.3697483379863022</v>
      </c>
      <c r="V10" s="200">
        <v>538476</v>
      </c>
      <c r="W10" s="201">
        <v>72518</v>
      </c>
      <c r="X10" s="156">
        <f t="shared" si="1"/>
        <v>7.425411621942138</v>
      </c>
      <c r="Y10" s="122"/>
      <c r="AA10" s="122"/>
    </row>
    <row r="11" spans="1:26" s="124" customFormat="1" ht="20.25" customHeight="1">
      <c r="A11" s="129">
        <v>5</v>
      </c>
      <c r="B11" s="143"/>
      <c r="C11" s="71" t="s">
        <v>174</v>
      </c>
      <c r="D11" s="151">
        <v>38828</v>
      </c>
      <c r="E11" s="151" t="s">
        <v>72</v>
      </c>
      <c r="F11" s="71" t="s">
        <v>150</v>
      </c>
      <c r="G11" s="105">
        <v>54</v>
      </c>
      <c r="H11" s="105">
        <v>54</v>
      </c>
      <c r="I11" s="84">
        <v>3</v>
      </c>
      <c r="J11" s="87">
        <v>13134</v>
      </c>
      <c r="K11" s="101">
        <v>1510</v>
      </c>
      <c r="L11" s="87">
        <v>25001</v>
      </c>
      <c r="M11" s="101">
        <v>2868</v>
      </c>
      <c r="N11" s="87">
        <v>24572</v>
      </c>
      <c r="O11" s="101">
        <v>2967</v>
      </c>
      <c r="P11" s="178">
        <f t="shared" si="2"/>
        <v>62707</v>
      </c>
      <c r="Q11" s="148">
        <f t="shared" si="2"/>
        <v>7345</v>
      </c>
      <c r="R11" s="73">
        <f>IF(P11&lt;&gt;0,Q11/H11,"")</f>
        <v>136.0185185185185</v>
      </c>
      <c r="S11" s="102">
        <f>IF(P11&lt;&gt;0,P11/Q11,"")</f>
        <v>8.537372362151123</v>
      </c>
      <c r="T11" s="198">
        <v>165067</v>
      </c>
      <c r="U11" s="92">
        <f t="shared" si="0"/>
        <v>-0.62011183337675</v>
      </c>
      <c r="V11" s="198">
        <v>671546.5</v>
      </c>
      <c r="W11" s="72">
        <v>82406</v>
      </c>
      <c r="X11" s="156">
        <f t="shared" si="1"/>
        <v>8.149242773584447</v>
      </c>
      <c r="Y11" s="122"/>
      <c r="Z11" s="122"/>
    </row>
    <row r="12" spans="1:26" s="124" customFormat="1" ht="20.25" customHeight="1">
      <c r="A12" s="129">
        <v>6</v>
      </c>
      <c r="B12" s="143"/>
      <c r="C12" s="153" t="s">
        <v>175</v>
      </c>
      <c r="D12" s="195">
        <v>38828</v>
      </c>
      <c r="E12" s="196" t="s">
        <v>74</v>
      </c>
      <c r="F12" s="196" t="s">
        <v>176</v>
      </c>
      <c r="G12" s="199">
        <v>43</v>
      </c>
      <c r="H12" s="199">
        <v>43</v>
      </c>
      <c r="I12" s="103">
        <v>3</v>
      </c>
      <c r="J12" s="213">
        <v>11545</v>
      </c>
      <c r="K12" s="214">
        <v>1694</v>
      </c>
      <c r="L12" s="213">
        <v>23677</v>
      </c>
      <c r="M12" s="214">
        <v>3363</v>
      </c>
      <c r="N12" s="213">
        <v>26622.5</v>
      </c>
      <c r="O12" s="214">
        <v>3760</v>
      </c>
      <c r="P12" s="178">
        <f t="shared" si="2"/>
        <v>61844.5</v>
      </c>
      <c r="Q12" s="148">
        <f t="shared" si="2"/>
        <v>8817</v>
      </c>
      <c r="R12" s="73">
        <f>IF(P12&lt;&gt;0,Q12/H12,"")</f>
        <v>205.04651162790697</v>
      </c>
      <c r="S12" s="102">
        <f>IF(P12&lt;&gt;0,P12/Q12,"")</f>
        <v>7.0142338663944654</v>
      </c>
      <c r="T12" s="200">
        <v>100754</v>
      </c>
      <c r="U12" s="92">
        <f t="shared" si="0"/>
        <v>-0.3861831788316097</v>
      </c>
      <c r="V12" s="200">
        <v>435408</v>
      </c>
      <c r="W12" s="201">
        <v>61525</v>
      </c>
      <c r="X12" s="156">
        <f t="shared" si="1"/>
        <v>7.076928078017066</v>
      </c>
      <c r="Y12" s="150"/>
      <c r="Z12" s="150"/>
    </row>
    <row r="13" spans="1:26" s="124" customFormat="1" ht="20.25" customHeight="1">
      <c r="A13" s="129">
        <v>7</v>
      </c>
      <c r="B13" s="143"/>
      <c r="C13" s="71" t="s">
        <v>197</v>
      </c>
      <c r="D13" s="151">
        <v>38815</v>
      </c>
      <c r="E13" s="71" t="s">
        <v>76</v>
      </c>
      <c r="F13" s="71" t="s">
        <v>137</v>
      </c>
      <c r="G13" s="105">
        <v>94</v>
      </c>
      <c r="H13" s="105">
        <v>88</v>
      </c>
      <c r="I13" s="84">
        <v>4</v>
      </c>
      <c r="J13" s="87">
        <v>8958</v>
      </c>
      <c r="K13" s="101">
        <v>1720</v>
      </c>
      <c r="L13" s="87">
        <v>21136</v>
      </c>
      <c r="M13" s="101">
        <v>3311</v>
      </c>
      <c r="N13" s="87">
        <v>22583</v>
      </c>
      <c r="O13" s="101">
        <v>3503</v>
      </c>
      <c r="P13" s="179">
        <f>SUM(J13+L13+N13)</f>
        <v>52677</v>
      </c>
      <c r="Q13" s="174">
        <f>SUM(K13+M13+O13)</f>
        <v>8534</v>
      </c>
      <c r="R13" s="76">
        <f>Q13/H13</f>
        <v>96.97727272727273</v>
      </c>
      <c r="S13" s="167">
        <f>P13/Q13</f>
        <v>6.172603702835716</v>
      </c>
      <c r="T13" s="204">
        <v>108339</v>
      </c>
      <c r="U13" s="92">
        <f t="shared" si="0"/>
        <v>-0.5137762024755628</v>
      </c>
      <c r="V13" s="198">
        <v>880577</v>
      </c>
      <c r="W13" s="72">
        <v>123983</v>
      </c>
      <c r="X13" s="157">
        <f t="shared" si="1"/>
        <v>7.102401135639563</v>
      </c>
      <c r="Y13" s="122"/>
      <c r="Z13" s="122"/>
    </row>
    <row r="14" spans="1:26" s="124" customFormat="1" ht="20.25" customHeight="1">
      <c r="A14" s="129">
        <v>8</v>
      </c>
      <c r="B14" s="143"/>
      <c r="C14" s="71" t="s">
        <v>198</v>
      </c>
      <c r="D14" s="151">
        <v>38835</v>
      </c>
      <c r="E14" s="151" t="s">
        <v>72</v>
      </c>
      <c r="F14" s="71" t="s">
        <v>209</v>
      </c>
      <c r="G14" s="105">
        <v>40</v>
      </c>
      <c r="H14" s="105">
        <v>40</v>
      </c>
      <c r="I14" s="84">
        <v>2</v>
      </c>
      <c r="J14" s="87">
        <v>8072</v>
      </c>
      <c r="K14" s="101">
        <v>918</v>
      </c>
      <c r="L14" s="87">
        <v>14966.5</v>
      </c>
      <c r="M14" s="101">
        <v>1679</v>
      </c>
      <c r="N14" s="87">
        <v>13776.5</v>
      </c>
      <c r="O14" s="101">
        <v>1576</v>
      </c>
      <c r="P14" s="178">
        <f>+J14+L14+N14</f>
        <v>36815</v>
      </c>
      <c r="Q14" s="148">
        <f>+K14+M14+O14</f>
        <v>4173</v>
      </c>
      <c r="R14" s="73">
        <f>IF(P14&lt;&gt;0,Q14/H14,"")</f>
        <v>104.325</v>
      </c>
      <c r="S14" s="102">
        <f>IF(P14&lt;&gt;0,P14/Q14,"")</f>
        <v>8.822190270788402</v>
      </c>
      <c r="T14" s="198">
        <v>100780</v>
      </c>
      <c r="U14" s="92">
        <f t="shared" si="0"/>
        <v>-0.6346993451081564</v>
      </c>
      <c r="V14" s="198">
        <v>177342</v>
      </c>
      <c r="W14" s="72">
        <v>20415</v>
      </c>
      <c r="X14" s="156">
        <f t="shared" si="1"/>
        <v>8.686847905951506</v>
      </c>
      <c r="Y14" s="122"/>
      <c r="Z14" s="122"/>
    </row>
    <row r="15" spans="1:26" s="124" customFormat="1" ht="20.25" customHeight="1">
      <c r="A15" s="129">
        <v>9</v>
      </c>
      <c r="B15" s="143"/>
      <c r="C15" s="71" t="s">
        <v>210</v>
      </c>
      <c r="D15" s="151">
        <v>38716</v>
      </c>
      <c r="E15" s="151" t="s">
        <v>72</v>
      </c>
      <c r="F15" s="71" t="s">
        <v>161</v>
      </c>
      <c r="G15" s="105">
        <v>14</v>
      </c>
      <c r="H15" s="105">
        <v>14</v>
      </c>
      <c r="I15" s="84">
        <v>1</v>
      </c>
      <c r="J15" s="87">
        <v>5228</v>
      </c>
      <c r="K15" s="101">
        <v>521</v>
      </c>
      <c r="L15" s="87">
        <v>11741</v>
      </c>
      <c r="M15" s="101">
        <v>1146</v>
      </c>
      <c r="N15" s="87">
        <v>9421</v>
      </c>
      <c r="O15" s="101">
        <v>962</v>
      </c>
      <c r="P15" s="178">
        <f>+J15+L15+N15</f>
        <v>26390</v>
      </c>
      <c r="Q15" s="148">
        <f>+K15+M15+O15</f>
        <v>2629</v>
      </c>
      <c r="R15" s="73">
        <f>IF(P15&lt;&gt;0,Q15/H15,"")</f>
        <v>187.78571428571428</v>
      </c>
      <c r="S15" s="102">
        <f>IF(P15&lt;&gt;0,P15/Q15,"")</f>
        <v>10.038037276531</v>
      </c>
      <c r="T15" s="198"/>
      <c r="U15" s="92">
        <f t="shared" si="0"/>
      </c>
      <c r="V15" s="198">
        <v>26390</v>
      </c>
      <c r="W15" s="72">
        <v>2629</v>
      </c>
      <c r="X15" s="156">
        <f t="shared" si="1"/>
        <v>10.038037276531</v>
      </c>
      <c r="Y15" s="122"/>
      <c r="Z15" s="122"/>
    </row>
    <row r="16" spans="1:26" s="124" customFormat="1" ht="20.25" customHeight="1">
      <c r="A16" s="129">
        <v>10</v>
      </c>
      <c r="B16" s="143"/>
      <c r="C16" s="153" t="s">
        <v>211</v>
      </c>
      <c r="D16" s="195">
        <v>38842</v>
      </c>
      <c r="E16" s="196" t="s">
        <v>74</v>
      </c>
      <c r="F16" s="196" t="s">
        <v>212</v>
      </c>
      <c r="G16" s="199">
        <v>40</v>
      </c>
      <c r="H16" s="199">
        <v>40</v>
      </c>
      <c r="I16" s="103">
        <v>1</v>
      </c>
      <c r="J16" s="213">
        <v>4896</v>
      </c>
      <c r="K16" s="214">
        <v>842</v>
      </c>
      <c r="L16" s="213">
        <v>8986</v>
      </c>
      <c r="M16" s="214">
        <v>1406</v>
      </c>
      <c r="N16" s="213">
        <v>11698</v>
      </c>
      <c r="O16" s="214">
        <v>1834</v>
      </c>
      <c r="P16" s="179">
        <f>SUM(J16+L16+N16)</f>
        <v>25580</v>
      </c>
      <c r="Q16" s="174">
        <f>SUM(K16+M16+O16)</f>
        <v>4082</v>
      </c>
      <c r="R16" s="76">
        <f>Q16/H16</f>
        <v>102.05</v>
      </c>
      <c r="S16" s="167">
        <f>P16/Q16</f>
        <v>6.266536011758942</v>
      </c>
      <c r="T16" s="200"/>
      <c r="U16" s="92">
        <f t="shared" si="0"/>
      </c>
      <c r="V16" s="206">
        <v>25580</v>
      </c>
      <c r="W16" s="207">
        <v>4082</v>
      </c>
      <c r="X16" s="157">
        <f t="shared" si="1"/>
        <v>6.266536011758942</v>
      </c>
      <c r="Y16" s="122"/>
      <c r="Z16" s="122"/>
    </row>
    <row r="17" spans="1:26" s="124" customFormat="1" ht="20.25" customHeight="1">
      <c r="A17" s="129">
        <v>11</v>
      </c>
      <c r="B17" s="143"/>
      <c r="C17" s="153" t="s">
        <v>199</v>
      </c>
      <c r="D17" s="195">
        <v>38835</v>
      </c>
      <c r="E17" s="196" t="s">
        <v>74</v>
      </c>
      <c r="F17" s="196" t="s">
        <v>133</v>
      </c>
      <c r="G17" s="199">
        <v>15</v>
      </c>
      <c r="H17" s="199">
        <v>15</v>
      </c>
      <c r="I17" s="103">
        <v>2</v>
      </c>
      <c r="J17" s="213">
        <v>4597</v>
      </c>
      <c r="K17" s="214">
        <v>504</v>
      </c>
      <c r="L17" s="213">
        <v>10209.5</v>
      </c>
      <c r="M17" s="214">
        <v>1097</v>
      </c>
      <c r="N17" s="213">
        <v>8247</v>
      </c>
      <c r="O17" s="214">
        <v>912</v>
      </c>
      <c r="P17" s="178">
        <f aca="true" t="shared" si="3" ref="P17:Q21">+J17+L17+N17</f>
        <v>23053.5</v>
      </c>
      <c r="Q17" s="148">
        <f t="shared" si="3"/>
        <v>2513</v>
      </c>
      <c r="R17" s="73">
        <f>IF(P17&lt;&gt;0,Q17/H17,"")</f>
        <v>167.53333333333333</v>
      </c>
      <c r="S17" s="102">
        <f>IF(P17&lt;&gt;0,P17/Q17,"")</f>
        <v>9.173696776760844</v>
      </c>
      <c r="T17" s="200">
        <v>41783</v>
      </c>
      <c r="U17" s="92">
        <f t="shared" si="0"/>
        <v>-0.4482564679415073</v>
      </c>
      <c r="V17" s="200">
        <v>83899</v>
      </c>
      <c r="W17" s="201">
        <v>9275</v>
      </c>
      <c r="X17" s="156">
        <f t="shared" si="1"/>
        <v>9.045714285714286</v>
      </c>
      <c r="Y17" s="122"/>
      <c r="Z17" s="122"/>
    </row>
    <row r="18" spans="1:26" s="124" customFormat="1" ht="20.25" customHeight="1">
      <c r="A18" s="129">
        <v>12</v>
      </c>
      <c r="B18" s="143"/>
      <c r="C18" s="71" t="s">
        <v>131</v>
      </c>
      <c r="D18" s="151">
        <v>38814</v>
      </c>
      <c r="E18" s="151" t="s">
        <v>72</v>
      </c>
      <c r="F18" s="71" t="s">
        <v>132</v>
      </c>
      <c r="G18" s="105">
        <v>124</v>
      </c>
      <c r="H18" s="105">
        <v>47</v>
      </c>
      <c r="I18" s="84">
        <v>5</v>
      </c>
      <c r="J18" s="87">
        <v>4476</v>
      </c>
      <c r="K18" s="101">
        <v>980</v>
      </c>
      <c r="L18" s="87">
        <v>8528.5</v>
      </c>
      <c r="M18" s="101">
        <v>1867</v>
      </c>
      <c r="N18" s="87">
        <v>9548</v>
      </c>
      <c r="O18" s="101">
        <v>2048</v>
      </c>
      <c r="P18" s="178">
        <f t="shared" si="3"/>
        <v>22552.5</v>
      </c>
      <c r="Q18" s="148">
        <f t="shared" si="3"/>
        <v>4895</v>
      </c>
      <c r="R18" s="73">
        <f>IF(P18&lt;&gt;0,Q18/H18,"")</f>
        <v>104.14893617021276</v>
      </c>
      <c r="S18" s="102">
        <f>IF(P18&lt;&gt;0,P18/Q18,"")</f>
        <v>4.607252298263535</v>
      </c>
      <c r="T18" s="198">
        <v>30599</v>
      </c>
      <c r="U18" s="92">
        <f t="shared" si="0"/>
        <v>-0.2629661100035949</v>
      </c>
      <c r="V18" s="198">
        <v>993897.5</v>
      </c>
      <c r="W18" s="72">
        <v>157950</v>
      </c>
      <c r="X18" s="156">
        <f>+V18/W18</f>
        <v>6.292481798037354</v>
      </c>
      <c r="Y18" s="122"/>
      <c r="Z18" s="122"/>
    </row>
    <row r="19" spans="1:26" s="124" customFormat="1" ht="20.25" customHeight="1">
      <c r="A19" s="129">
        <v>13</v>
      </c>
      <c r="B19" s="143"/>
      <c r="C19" s="71" t="s">
        <v>177</v>
      </c>
      <c r="D19" s="151">
        <v>38828</v>
      </c>
      <c r="E19" s="71" t="s">
        <v>76</v>
      </c>
      <c r="F19" s="71" t="s">
        <v>137</v>
      </c>
      <c r="G19" s="105">
        <v>46</v>
      </c>
      <c r="H19" s="105">
        <v>45</v>
      </c>
      <c r="I19" s="84">
        <v>3</v>
      </c>
      <c r="J19" s="87">
        <v>2873</v>
      </c>
      <c r="K19" s="101">
        <v>397</v>
      </c>
      <c r="L19" s="87">
        <v>8030</v>
      </c>
      <c r="M19" s="101">
        <v>1042</v>
      </c>
      <c r="N19" s="87">
        <v>8464</v>
      </c>
      <c r="O19" s="101">
        <v>1168</v>
      </c>
      <c r="P19" s="178">
        <f t="shared" si="3"/>
        <v>19367</v>
      </c>
      <c r="Q19" s="148">
        <f t="shared" si="3"/>
        <v>2607</v>
      </c>
      <c r="R19" s="73">
        <f>IF(P19&lt;&gt;0,Q19/H19,"")</f>
        <v>57.93333333333333</v>
      </c>
      <c r="S19" s="102">
        <f>IF(P19&lt;&gt;0,P19/Q19,"")</f>
        <v>7.428845416187189</v>
      </c>
      <c r="T19" s="198">
        <v>69986</v>
      </c>
      <c r="U19" s="92">
        <f t="shared" si="0"/>
        <v>-0.7232732260737862</v>
      </c>
      <c r="V19" s="198">
        <v>251879</v>
      </c>
      <c r="W19" s="72">
        <v>29071</v>
      </c>
      <c r="X19" s="156">
        <f>V19/W19</f>
        <v>8.66427023494204</v>
      </c>
      <c r="Y19" s="122"/>
      <c r="Z19" s="122"/>
    </row>
    <row r="20" spans="1:26" s="124" customFormat="1" ht="20.25" customHeight="1">
      <c r="A20" s="129">
        <v>14</v>
      </c>
      <c r="B20" s="143"/>
      <c r="C20" s="71" t="s">
        <v>120</v>
      </c>
      <c r="D20" s="151">
        <v>38807</v>
      </c>
      <c r="E20" s="71" t="s">
        <v>129</v>
      </c>
      <c r="F20" s="71" t="s">
        <v>130</v>
      </c>
      <c r="G20" s="105">
        <v>115</v>
      </c>
      <c r="H20" s="105">
        <v>46</v>
      </c>
      <c r="I20" s="84">
        <v>5</v>
      </c>
      <c r="J20" s="87">
        <v>3940.5</v>
      </c>
      <c r="K20" s="101">
        <v>836</v>
      </c>
      <c r="L20" s="87">
        <v>6464</v>
      </c>
      <c r="M20" s="101">
        <v>1477</v>
      </c>
      <c r="N20" s="87">
        <v>7413.5</v>
      </c>
      <c r="O20" s="101">
        <v>1559</v>
      </c>
      <c r="P20" s="178">
        <f t="shared" si="3"/>
        <v>17818</v>
      </c>
      <c r="Q20" s="148">
        <f t="shared" si="3"/>
        <v>3872</v>
      </c>
      <c r="R20" s="73">
        <f>IF(P20&lt;&gt;0,Q20/H20,"")</f>
        <v>84.17391304347827</v>
      </c>
      <c r="S20" s="102">
        <f>IF(P20&lt;&gt;0,P20/Q20,"")</f>
        <v>4.601756198347108</v>
      </c>
      <c r="T20" s="204">
        <v>53743</v>
      </c>
      <c r="U20" s="92">
        <f t="shared" si="0"/>
        <v>-0.6684591481681336</v>
      </c>
      <c r="V20" s="198">
        <v>2061786.6</v>
      </c>
      <c r="W20" s="72">
        <v>284683</v>
      </c>
      <c r="X20" s="156">
        <f>V20/W20</f>
        <v>7.24239452303088</v>
      </c>
      <c r="Y20" s="122"/>
      <c r="Z20" s="122"/>
    </row>
    <row r="21" spans="1:26" s="124" customFormat="1" ht="20.25" customHeight="1">
      <c r="A21" s="129">
        <v>15</v>
      </c>
      <c r="B21" s="143"/>
      <c r="C21" s="153" t="s">
        <v>62</v>
      </c>
      <c r="D21" s="225" t="s">
        <v>124</v>
      </c>
      <c r="E21" s="196" t="s">
        <v>74</v>
      </c>
      <c r="F21" s="196" t="s">
        <v>142</v>
      </c>
      <c r="G21" s="199">
        <v>72</v>
      </c>
      <c r="H21" s="199">
        <v>9</v>
      </c>
      <c r="I21" s="103">
        <v>25</v>
      </c>
      <c r="J21" s="213">
        <v>4673</v>
      </c>
      <c r="K21" s="214">
        <v>1519</v>
      </c>
      <c r="L21" s="213">
        <v>5701</v>
      </c>
      <c r="M21" s="214">
        <v>1772</v>
      </c>
      <c r="N21" s="213">
        <v>7033</v>
      </c>
      <c r="O21" s="214">
        <v>2173</v>
      </c>
      <c r="P21" s="178">
        <f t="shared" si="3"/>
        <v>17407</v>
      </c>
      <c r="Q21" s="148">
        <f t="shared" si="3"/>
        <v>5464</v>
      </c>
      <c r="R21" s="73">
        <f>IF(P21&lt;&gt;0,Q21/H21,"")</f>
        <v>607.1111111111111</v>
      </c>
      <c r="S21" s="102">
        <f>IF(P21&lt;&gt;0,P21/Q21,"")</f>
        <v>3.185761346998536</v>
      </c>
      <c r="T21" s="200">
        <v>3539.5</v>
      </c>
      <c r="U21" s="92">
        <f t="shared" si="0"/>
        <v>3.9179262607712952</v>
      </c>
      <c r="V21" s="200">
        <v>25049395</v>
      </c>
      <c r="W21" s="201">
        <v>3722420</v>
      </c>
      <c r="X21" s="156">
        <f>V21/W21</f>
        <v>6.72933065049081</v>
      </c>
      <c r="Y21" s="122"/>
      <c r="Z21" s="122"/>
    </row>
    <row r="22" spans="1:26" s="124" customFormat="1" ht="20.25" customHeight="1">
      <c r="A22" s="129">
        <v>16</v>
      </c>
      <c r="B22" s="143"/>
      <c r="C22" s="153" t="s">
        <v>116</v>
      </c>
      <c r="D22" s="195">
        <v>38800</v>
      </c>
      <c r="E22" s="196" t="s">
        <v>74</v>
      </c>
      <c r="F22" s="196" t="s">
        <v>133</v>
      </c>
      <c r="G22" s="199">
        <v>92</v>
      </c>
      <c r="H22" s="199">
        <v>7</v>
      </c>
      <c r="I22" s="103">
        <v>7</v>
      </c>
      <c r="J22" s="213">
        <v>5730</v>
      </c>
      <c r="K22" s="214">
        <v>1412</v>
      </c>
      <c r="L22" s="213">
        <v>5850</v>
      </c>
      <c r="M22" s="214">
        <v>1455</v>
      </c>
      <c r="N22" s="213">
        <v>5807.5</v>
      </c>
      <c r="O22" s="214">
        <v>1450</v>
      </c>
      <c r="P22" s="179">
        <f>SUM(J22+L22+N22)</f>
        <v>17387.5</v>
      </c>
      <c r="Q22" s="174">
        <f>SUM(K22+M22+O22)</f>
        <v>4317</v>
      </c>
      <c r="R22" s="76">
        <f>Q22/H22</f>
        <v>616.7142857142857</v>
      </c>
      <c r="S22" s="167">
        <f>P22/Q22</f>
        <v>4.027681260134353</v>
      </c>
      <c r="T22" s="200">
        <v>12175</v>
      </c>
      <c r="U22" s="92">
        <f t="shared" si="0"/>
        <v>0.42813141683778233</v>
      </c>
      <c r="V22" s="200">
        <v>1157511</v>
      </c>
      <c r="W22" s="201">
        <v>167459</v>
      </c>
      <c r="X22" s="157">
        <f>V22/W22</f>
        <v>6.912205375644188</v>
      </c>
      <c r="Y22" s="122"/>
      <c r="Z22" s="122"/>
    </row>
    <row r="23" spans="1:26" s="124" customFormat="1" ht="20.25" customHeight="1">
      <c r="A23" s="129">
        <v>17</v>
      </c>
      <c r="B23" s="143"/>
      <c r="C23" s="71" t="s">
        <v>178</v>
      </c>
      <c r="D23" s="151">
        <v>38821</v>
      </c>
      <c r="E23" s="151" t="s">
        <v>72</v>
      </c>
      <c r="F23" s="71" t="s">
        <v>144</v>
      </c>
      <c r="G23" s="105">
        <v>54</v>
      </c>
      <c r="H23" s="105">
        <v>23</v>
      </c>
      <c r="I23" s="84">
        <v>4</v>
      </c>
      <c r="J23" s="87">
        <v>1868</v>
      </c>
      <c r="K23" s="101">
        <v>355</v>
      </c>
      <c r="L23" s="87">
        <v>3247</v>
      </c>
      <c r="M23" s="101">
        <v>576</v>
      </c>
      <c r="N23" s="87">
        <v>3497.5</v>
      </c>
      <c r="O23" s="101">
        <v>609</v>
      </c>
      <c r="P23" s="178">
        <f>+J23+L23+N23</f>
        <v>8612.5</v>
      </c>
      <c r="Q23" s="148">
        <f>+K23+M23+O23</f>
        <v>1540</v>
      </c>
      <c r="R23" s="73">
        <f>IF(P23&lt;&gt;0,Q23/H23,"")</f>
        <v>66.95652173913044</v>
      </c>
      <c r="S23" s="102">
        <f>IF(P23&lt;&gt;0,P23/Q23,"")</f>
        <v>5.592532467532467</v>
      </c>
      <c r="T23" s="198">
        <v>20785.5</v>
      </c>
      <c r="U23" s="92">
        <f t="shared" si="0"/>
        <v>-0.58564864929879</v>
      </c>
      <c r="V23" s="198">
        <v>282945.5</v>
      </c>
      <c r="W23" s="72">
        <v>39482</v>
      </c>
      <c r="X23" s="156">
        <f>IF(V23&lt;&gt;0,V23/W23,"")</f>
        <v>7.166442936021478</v>
      </c>
      <c r="Y23" s="122"/>
      <c r="Z23" s="122"/>
    </row>
    <row r="24" spans="1:26" s="124" customFormat="1" ht="20.25" customHeight="1">
      <c r="A24" s="129">
        <v>18</v>
      </c>
      <c r="B24" s="143"/>
      <c r="C24" s="153" t="s">
        <v>123</v>
      </c>
      <c r="D24" s="195">
        <v>38807</v>
      </c>
      <c r="E24" s="196" t="s">
        <v>74</v>
      </c>
      <c r="F24" s="196" t="s">
        <v>133</v>
      </c>
      <c r="G24" s="199">
        <v>20</v>
      </c>
      <c r="H24" s="199">
        <v>19</v>
      </c>
      <c r="I24" s="103">
        <v>6</v>
      </c>
      <c r="J24" s="213">
        <v>1569</v>
      </c>
      <c r="K24" s="214">
        <v>430</v>
      </c>
      <c r="L24" s="213">
        <v>3057</v>
      </c>
      <c r="M24" s="214">
        <v>704</v>
      </c>
      <c r="N24" s="213">
        <v>2975</v>
      </c>
      <c r="O24" s="214">
        <v>699</v>
      </c>
      <c r="P24" s="179">
        <f>J24+L24+N24</f>
        <v>7601</v>
      </c>
      <c r="Q24" s="174">
        <f>K24+M24+O24</f>
        <v>1833</v>
      </c>
      <c r="R24" s="76">
        <f>Q24/H24</f>
        <v>96.47368421052632</v>
      </c>
      <c r="S24" s="167">
        <f>P24/Q24</f>
        <v>4.146753955264594</v>
      </c>
      <c r="T24" s="200">
        <v>6537</v>
      </c>
      <c r="U24" s="92">
        <f t="shared" si="0"/>
        <v>0.16276579470705216</v>
      </c>
      <c r="V24" s="200">
        <v>181235</v>
      </c>
      <c r="W24" s="201">
        <v>24322</v>
      </c>
      <c r="X24" s="157">
        <f>V24/W24</f>
        <v>7.451484252939725</v>
      </c>
      <c r="Y24" s="122"/>
      <c r="Z24" s="122"/>
    </row>
    <row r="25" spans="1:26" s="124" customFormat="1" ht="20.25" customHeight="1">
      <c r="A25" s="129">
        <v>19</v>
      </c>
      <c r="B25" s="143"/>
      <c r="C25" s="71" t="s">
        <v>121</v>
      </c>
      <c r="D25" s="151">
        <v>38807</v>
      </c>
      <c r="E25" s="151" t="s">
        <v>72</v>
      </c>
      <c r="F25" s="71" t="s">
        <v>75</v>
      </c>
      <c r="G25" s="105">
        <v>77</v>
      </c>
      <c r="H25" s="105">
        <v>20</v>
      </c>
      <c r="I25" s="84">
        <v>6</v>
      </c>
      <c r="J25" s="87">
        <v>2208.5</v>
      </c>
      <c r="K25" s="101">
        <v>563</v>
      </c>
      <c r="L25" s="87">
        <v>2625</v>
      </c>
      <c r="M25" s="101">
        <v>623</v>
      </c>
      <c r="N25" s="87">
        <v>2554</v>
      </c>
      <c r="O25" s="101">
        <v>591</v>
      </c>
      <c r="P25" s="178">
        <f>+J25+L25+N25</f>
        <v>7387.5</v>
      </c>
      <c r="Q25" s="148">
        <f>+K25+M25+O25</f>
        <v>1777</v>
      </c>
      <c r="R25" s="73">
        <f>IF(P25&lt;&gt;0,Q25/H25,"")</f>
        <v>88.85</v>
      </c>
      <c r="S25" s="102">
        <f>IF(P25&lt;&gt;0,P25/Q25,"")</f>
        <v>4.157287563308948</v>
      </c>
      <c r="T25" s="198">
        <v>19929.5</v>
      </c>
      <c r="U25" s="92">
        <f t="shared" si="0"/>
        <v>-0.6293183471737877</v>
      </c>
      <c r="V25" s="198">
        <v>873659</v>
      </c>
      <c r="W25" s="72">
        <v>118384</v>
      </c>
      <c r="X25" s="156">
        <f>IF(V25&lt;&gt;0,V25/W25,"")</f>
        <v>7.379873969455332</v>
      </c>
      <c r="Y25" s="122"/>
      <c r="Z25" s="122"/>
    </row>
    <row r="26" spans="1:26" s="124" customFormat="1" ht="20.25" customHeight="1">
      <c r="A26" s="129">
        <v>20</v>
      </c>
      <c r="B26" s="143"/>
      <c r="C26" s="71" t="s">
        <v>117</v>
      </c>
      <c r="D26" s="151">
        <v>38800</v>
      </c>
      <c r="E26" s="71" t="s">
        <v>135</v>
      </c>
      <c r="F26" s="71" t="s">
        <v>136</v>
      </c>
      <c r="G26" s="105">
        <v>58</v>
      </c>
      <c r="H26" s="105">
        <v>22</v>
      </c>
      <c r="I26" s="84">
        <v>7</v>
      </c>
      <c r="J26" s="87">
        <v>1121.5</v>
      </c>
      <c r="K26" s="101">
        <v>194</v>
      </c>
      <c r="L26" s="87">
        <v>3084.5</v>
      </c>
      <c r="M26" s="101">
        <v>579</v>
      </c>
      <c r="N26" s="87">
        <v>2823</v>
      </c>
      <c r="O26" s="101">
        <v>534</v>
      </c>
      <c r="P26" s="178">
        <f>+J26+L26+N26</f>
        <v>7029</v>
      </c>
      <c r="Q26" s="148">
        <f>+K26+M26+O26</f>
        <v>1307</v>
      </c>
      <c r="R26" s="73">
        <f>IF(P26&lt;&gt;0,Q26/H26,"")</f>
        <v>59.40909090909091</v>
      </c>
      <c r="S26" s="102">
        <f>IF(P26&lt;&gt;0,P26/Q26,"")</f>
        <v>5.37796480489671</v>
      </c>
      <c r="T26" s="198">
        <v>11874</v>
      </c>
      <c r="U26" s="92">
        <f t="shared" si="0"/>
        <v>-0.40803436078827693</v>
      </c>
      <c r="V26" s="204">
        <f>350945.5+222517.5+139156.5+40897.5+38142.5+25481.5+7029</f>
        <v>824170</v>
      </c>
      <c r="W26" s="74">
        <f>46256+31606+20219+8293+8608+6050+1307</f>
        <v>122339</v>
      </c>
      <c r="X26" s="156">
        <f>IF(V26&lt;&gt;0,V26/W26,"")</f>
        <v>6.736772411087225</v>
      </c>
      <c r="Y26" s="122"/>
      <c r="Z26" s="122"/>
    </row>
    <row r="27" spans="1:26" s="124" customFormat="1" ht="20.25" customHeight="1">
      <c r="A27" s="129">
        <v>21</v>
      </c>
      <c r="B27" s="143"/>
      <c r="C27" s="71" t="s">
        <v>166</v>
      </c>
      <c r="D27" s="151">
        <v>38821</v>
      </c>
      <c r="E27" s="151" t="s">
        <v>72</v>
      </c>
      <c r="F27" s="71" t="s">
        <v>156</v>
      </c>
      <c r="G27" s="105">
        <v>32</v>
      </c>
      <c r="H27" s="105">
        <v>14</v>
      </c>
      <c r="I27" s="84">
        <v>4</v>
      </c>
      <c r="J27" s="87">
        <v>1128</v>
      </c>
      <c r="K27" s="101">
        <v>194</v>
      </c>
      <c r="L27" s="87">
        <v>2630</v>
      </c>
      <c r="M27" s="101">
        <v>439</v>
      </c>
      <c r="N27" s="87">
        <v>3121</v>
      </c>
      <c r="O27" s="101">
        <v>526</v>
      </c>
      <c r="P27" s="179">
        <f>J27+L27+N27</f>
        <v>6879</v>
      </c>
      <c r="Q27" s="174">
        <f>K27+M27+O27</f>
        <v>1159</v>
      </c>
      <c r="R27" s="76">
        <f>Q27/H27</f>
        <v>82.78571428571429</v>
      </c>
      <c r="S27" s="167">
        <f>P27/Q27</f>
        <v>5.935289042277826</v>
      </c>
      <c r="T27" s="198">
        <v>22112.5</v>
      </c>
      <c r="U27" s="92">
        <f t="shared" si="0"/>
        <v>-0.6889089881288863</v>
      </c>
      <c r="V27" s="198">
        <v>258970</v>
      </c>
      <c r="W27" s="72">
        <v>28611</v>
      </c>
      <c r="X27" s="157">
        <f aca="true" t="shared" si="4" ref="X27:X32">V27/W27</f>
        <v>9.051413791898222</v>
      </c>
      <c r="Y27" s="122"/>
      <c r="Z27" s="122"/>
    </row>
    <row r="28" spans="1:26" s="124" customFormat="1" ht="20.25" customHeight="1">
      <c r="A28" s="129">
        <v>22</v>
      </c>
      <c r="B28" s="143"/>
      <c r="C28" s="71" t="s">
        <v>213</v>
      </c>
      <c r="D28" s="151">
        <v>38835</v>
      </c>
      <c r="E28" s="71" t="s">
        <v>85</v>
      </c>
      <c r="F28" s="71" t="s">
        <v>201</v>
      </c>
      <c r="G28" s="105">
        <v>8</v>
      </c>
      <c r="H28" s="105">
        <v>8</v>
      </c>
      <c r="I28" s="84">
        <v>2</v>
      </c>
      <c r="J28" s="87">
        <v>1144.5</v>
      </c>
      <c r="K28" s="101">
        <v>138</v>
      </c>
      <c r="L28" s="87">
        <v>2705.5</v>
      </c>
      <c r="M28" s="101">
        <v>323</v>
      </c>
      <c r="N28" s="87">
        <v>2646</v>
      </c>
      <c r="O28" s="101">
        <v>322</v>
      </c>
      <c r="P28" s="179">
        <f>J28+L28+N28</f>
        <v>6496</v>
      </c>
      <c r="Q28" s="174">
        <f>K28+M28+O28</f>
        <v>783</v>
      </c>
      <c r="R28" s="76">
        <f>Q28/H28</f>
        <v>97.875</v>
      </c>
      <c r="S28" s="167">
        <f>P28/Q28</f>
        <v>8.296296296296296</v>
      </c>
      <c r="T28" s="205">
        <v>12838.5</v>
      </c>
      <c r="U28" s="92">
        <f t="shared" si="0"/>
        <v>-0.49402188729212915</v>
      </c>
      <c r="V28" s="204">
        <v>27176.5</v>
      </c>
      <c r="W28" s="74">
        <v>3152</v>
      </c>
      <c r="X28" s="157">
        <f t="shared" si="4"/>
        <v>8.621986040609137</v>
      </c>
      <c r="Y28" s="122"/>
      <c r="Z28" s="122"/>
    </row>
    <row r="29" spans="1:26" s="124" customFormat="1" ht="20.25" customHeight="1">
      <c r="A29" s="129">
        <v>23</v>
      </c>
      <c r="B29" s="143"/>
      <c r="C29" s="71" t="s">
        <v>179</v>
      </c>
      <c r="D29" s="151">
        <v>38828</v>
      </c>
      <c r="E29" s="71" t="s">
        <v>129</v>
      </c>
      <c r="F29" s="71" t="s">
        <v>148</v>
      </c>
      <c r="G29" s="105">
        <v>46</v>
      </c>
      <c r="H29" s="105">
        <v>19</v>
      </c>
      <c r="I29" s="84">
        <v>2</v>
      </c>
      <c r="J29" s="87">
        <v>1227.5</v>
      </c>
      <c r="K29" s="101">
        <v>252</v>
      </c>
      <c r="L29" s="87">
        <v>1928.5</v>
      </c>
      <c r="M29" s="101">
        <v>322</v>
      </c>
      <c r="N29" s="87">
        <v>2585</v>
      </c>
      <c r="O29" s="101">
        <v>422</v>
      </c>
      <c r="P29" s="178">
        <f>+J29+L29+N29</f>
        <v>5741</v>
      </c>
      <c r="Q29" s="148">
        <f>+K29+M29+O29</f>
        <v>996</v>
      </c>
      <c r="R29" s="73">
        <f>IF(P29&lt;&gt;0,Q29/H29,"")</f>
        <v>52.421052631578945</v>
      </c>
      <c r="S29" s="102">
        <f>IF(P29&lt;&gt;0,P29/Q29,"")</f>
        <v>5.764056224899599</v>
      </c>
      <c r="T29" s="204">
        <v>24892</v>
      </c>
      <c r="U29" s="92">
        <f t="shared" si="0"/>
        <v>-0.7693636509721999</v>
      </c>
      <c r="V29" s="198">
        <v>125783.5</v>
      </c>
      <c r="W29" s="72">
        <v>16996</v>
      </c>
      <c r="X29" s="156">
        <f t="shared" si="4"/>
        <v>7.400770769592845</v>
      </c>
      <c r="Y29" s="122"/>
      <c r="Z29" s="122"/>
    </row>
    <row r="30" spans="1:24" s="126" customFormat="1" ht="20.25" customHeight="1">
      <c r="A30" s="129">
        <v>24</v>
      </c>
      <c r="B30" s="144"/>
      <c r="C30" s="153" t="s">
        <v>165</v>
      </c>
      <c r="D30" s="195">
        <v>38814</v>
      </c>
      <c r="E30" s="196" t="s">
        <v>74</v>
      </c>
      <c r="F30" s="196" t="s">
        <v>180</v>
      </c>
      <c r="G30" s="199">
        <v>50</v>
      </c>
      <c r="H30" s="199">
        <v>14</v>
      </c>
      <c r="I30" s="103">
        <v>5</v>
      </c>
      <c r="J30" s="213">
        <v>1102.5</v>
      </c>
      <c r="K30" s="214">
        <v>175</v>
      </c>
      <c r="L30" s="213">
        <v>2119</v>
      </c>
      <c r="M30" s="214">
        <v>359</v>
      </c>
      <c r="N30" s="213">
        <v>2232.5</v>
      </c>
      <c r="O30" s="214">
        <v>369</v>
      </c>
      <c r="P30" s="179">
        <f>J30+L30+N30</f>
        <v>5454</v>
      </c>
      <c r="Q30" s="174">
        <f>K30+M30+O30</f>
        <v>903</v>
      </c>
      <c r="R30" s="76">
        <f>Q30/H30</f>
        <v>64.5</v>
      </c>
      <c r="S30" s="167">
        <f>P30/Q30</f>
        <v>6.039867109634551</v>
      </c>
      <c r="T30" s="200">
        <v>16540</v>
      </c>
      <c r="U30" s="92">
        <f t="shared" si="0"/>
        <v>-0.6702539298669891</v>
      </c>
      <c r="V30" s="200">
        <v>363082</v>
      </c>
      <c r="W30" s="201">
        <v>46131</v>
      </c>
      <c r="X30" s="157">
        <f t="shared" si="4"/>
        <v>7.870672649628233</v>
      </c>
    </row>
    <row r="31" spans="1:24" s="126" customFormat="1" ht="20.25" customHeight="1">
      <c r="A31" s="129">
        <v>25</v>
      </c>
      <c r="B31" s="144"/>
      <c r="C31" s="71" t="s">
        <v>153</v>
      </c>
      <c r="D31" s="151">
        <v>38751</v>
      </c>
      <c r="E31" s="71" t="s">
        <v>76</v>
      </c>
      <c r="F31" s="71" t="s">
        <v>148</v>
      </c>
      <c r="G31" s="105">
        <v>51</v>
      </c>
      <c r="H31" s="105">
        <v>5</v>
      </c>
      <c r="I31" s="84">
        <v>13</v>
      </c>
      <c r="J31" s="87">
        <v>1012</v>
      </c>
      <c r="K31" s="101">
        <v>199</v>
      </c>
      <c r="L31" s="87">
        <v>2100</v>
      </c>
      <c r="M31" s="101">
        <v>406</v>
      </c>
      <c r="N31" s="87">
        <v>2232</v>
      </c>
      <c r="O31" s="101">
        <v>427</v>
      </c>
      <c r="P31" s="178">
        <f>+J31+L31+N31</f>
        <v>5344</v>
      </c>
      <c r="Q31" s="148">
        <f>+K31+M31+O31</f>
        <v>1032</v>
      </c>
      <c r="R31" s="73">
        <f>IF(P31&lt;&gt;0,Q31/H31,"")</f>
        <v>206.4</v>
      </c>
      <c r="S31" s="102">
        <f>IF(P31&lt;&gt;0,P31/Q31,"")</f>
        <v>5.178294573643411</v>
      </c>
      <c r="T31" s="198">
        <v>6719</v>
      </c>
      <c r="U31" s="92">
        <f t="shared" si="0"/>
        <v>-0.2046435481470457</v>
      </c>
      <c r="V31" s="198">
        <v>1328797</v>
      </c>
      <c r="W31" s="72">
        <v>173229</v>
      </c>
      <c r="X31" s="156">
        <f t="shared" si="4"/>
        <v>7.670753742156337</v>
      </c>
    </row>
    <row r="32" spans="1:24" s="126" customFormat="1" ht="20.25" customHeight="1">
      <c r="A32" s="129">
        <v>26</v>
      </c>
      <c r="B32" s="144"/>
      <c r="C32" s="71" t="s">
        <v>134</v>
      </c>
      <c r="D32" s="151">
        <v>38814</v>
      </c>
      <c r="E32" s="71" t="s">
        <v>135</v>
      </c>
      <c r="F32" s="71" t="s">
        <v>136</v>
      </c>
      <c r="G32" s="105">
        <v>56</v>
      </c>
      <c r="H32" s="105">
        <v>19</v>
      </c>
      <c r="I32" s="84">
        <v>5</v>
      </c>
      <c r="J32" s="87">
        <v>710</v>
      </c>
      <c r="K32" s="101">
        <v>169</v>
      </c>
      <c r="L32" s="87">
        <v>2293.5</v>
      </c>
      <c r="M32" s="101">
        <v>544</v>
      </c>
      <c r="N32" s="87">
        <v>2291.5</v>
      </c>
      <c r="O32" s="101">
        <v>531</v>
      </c>
      <c r="P32" s="179">
        <f>J32+L32+N32</f>
        <v>5295</v>
      </c>
      <c r="Q32" s="174">
        <f>K32+M32+O32</f>
        <v>1244</v>
      </c>
      <c r="R32" s="76">
        <f>Q32/H32</f>
        <v>65.47368421052632</v>
      </c>
      <c r="S32" s="167">
        <f>P32/Q32</f>
        <v>4.256430868167203</v>
      </c>
      <c r="T32" s="198">
        <v>8734</v>
      </c>
      <c r="U32" s="92">
        <f t="shared" si="0"/>
        <v>-0.3937485688115411</v>
      </c>
      <c r="V32" s="204">
        <f>217941.5+99459+32613+17816.5+5295</f>
        <v>373125</v>
      </c>
      <c r="W32" s="74">
        <f>30137+15034+5570+3956+1244</f>
        <v>55941</v>
      </c>
      <c r="X32" s="157">
        <f t="shared" si="4"/>
        <v>6.669973722314581</v>
      </c>
    </row>
    <row r="33" spans="1:24" s="126" customFormat="1" ht="20.25" customHeight="1">
      <c r="A33" s="129">
        <v>27</v>
      </c>
      <c r="B33" s="144"/>
      <c r="C33" s="153" t="s">
        <v>140</v>
      </c>
      <c r="D33" s="197">
        <v>38814</v>
      </c>
      <c r="E33" s="152" t="s">
        <v>84</v>
      </c>
      <c r="F33" s="153" t="s">
        <v>141</v>
      </c>
      <c r="G33" s="119">
        <v>14</v>
      </c>
      <c r="H33" s="119">
        <v>8</v>
      </c>
      <c r="I33" s="85">
        <v>4</v>
      </c>
      <c r="J33" s="89">
        <v>1067</v>
      </c>
      <c r="K33" s="215">
        <v>260</v>
      </c>
      <c r="L33" s="89">
        <v>1327</v>
      </c>
      <c r="M33" s="215">
        <v>319</v>
      </c>
      <c r="N33" s="89">
        <v>1495</v>
      </c>
      <c r="O33" s="215">
        <v>359</v>
      </c>
      <c r="P33" s="179">
        <f>+N33+L33+J33</f>
        <v>3889</v>
      </c>
      <c r="Q33" s="174">
        <f>+O33+M33+K33</f>
        <v>938</v>
      </c>
      <c r="R33" s="125">
        <f>Q33/H33</f>
        <v>117.25</v>
      </c>
      <c r="S33" s="183">
        <f>P33/Q33</f>
        <v>4.146055437100213</v>
      </c>
      <c r="T33" s="202">
        <v>3941</v>
      </c>
      <c r="U33" s="92">
        <f t="shared" si="0"/>
        <v>-0.013194620654656179</v>
      </c>
      <c r="V33" s="202">
        <v>73670.5</v>
      </c>
      <c r="W33" s="74">
        <v>9827</v>
      </c>
      <c r="X33" s="171">
        <f>+V33/W33</f>
        <v>7.496743665411621</v>
      </c>
    </row>
    <row r="34" spans="1:26" s="124" customFormat="1" ht="20.25" customHeight="1">
      <c r="A34" s="129">
        <v>28</v>
      </c>
      <c r="B34" s="143"/>
      <c r="C34" s="153" t="s">
        <v>214</v>
      </c>
      <c r="D34" s="195">
        <v>38828</v>
      </c>
      <c r="E34" s="196" t="s">
        <v>77</v>
      </c>
      <c r="F34" s="196" t="s">
        <v>205</v>
      </c>
      <c r="G34" s="199">
        <v>5</v>
      </c>
      <c r="H34" s="199">
        <v>5</v>
      </c>
      <c r="I34" s="103">
        <v>3</v>
      </c>
      <c r="J34" s="213">
        <v>852</v>
      </c>
      <c r="K34" s="214">
        <v>117</v>
      </c>
      <c r="L34" s="213">
        <v>1106</v>
      </c>
      <c r="M34" s="214">
        <v>142</v>
      </c>
      <c r="N34" s="213">
        <v>1507</v>
      </c>
      <c r="O34" s="214">
        <v>203</v>
      </c>
      <c r="P34" s="178">
        <f>+J34+L34+N34</f>
        <v>3465</v>
      </c>
      <c r="Q34" s="148">
        <f>+K34+M34+O34</f>
        <v>462</v>
      </c>
      <c r="R34" s="73">
        <f>IF(P34&lt;&gt;0,Q34/H34,"")</f>
        <v>92.4</v>
      </c>
      <c r="S34" s="102">
        <f>IF(P34&lt;&gt;0,P34/Q34,"")</f>
        <v>7.5</v>
      </c>
      <c r="T34" s="200">
        <v>7483</v>
      </c>
      <c r="U34" s="92">
        <f t="shared" si="0"/>
        <v>-0.5369504209541628</v>
      </c>
      <c r="V34" s="200">
        <v>34783.9</v>
      </c>
      <c r="W34" s="201">
        <v>4706</v>
      </c>
      <c r="X34" s="156">
        <f aca="true" t="shared" si="5" ref="X34:X41">V34/W34</f>
        <v>7.391393965150871</v>
      </c>
      <c r="Y34" s="122"/>
      <c r="Z34" s="122"/>
    </row>
    <row r="35" spans="1:26" s="124" customFormat="1" ht="20.25" customHeight="1">
      <c r="A35" s="129">
        <v>29</v>
      </c>
      <c r="B35" s="143"/>
      <c r="C35" s="71" t="s">
        <v>122</v>
      </c>
      <c r="D35" s="151">
        <v>38807</v>
      </c>
      <c r="E35" s="71" t="s">
        <v>76</v>
      </c>
      <c r="F35" s="71" t="s">
        <v>137</v>
      </c>
      <c r="G35" s="105">
        <v>62</v>
      </c>
      <c r="H35" s="105">
        <v>10</v>
      </c>
      <c r="I35" s="84">
        <v>6</v>
      </c>
      <c r="J35" s="87">
        <v>793</v>
      </c>
      <c r="K35" s="101">
        <v>201</v>
      </c>
      <c r="L35" s="87">
        <v>985</v>
      </c>
      <c r="M35" s="101">
        <v>221</v>
      </c>
      <c r="N35" s="87">
        <v>1290</v>
      </c>
      <c r="O35" s="101">
        <v>289</v>
      </c>
      <c r="P35" s="180">
        <f>J35+L35+N35</f>
        <v>3068</v>
      </c>
      <c r="Q35" s="147">
        <f>K35+M35+O35</f>
        <v>711</v>
      </c>
      <c r="R35" s="76">
        <f>Q35/H35</f>
        <v>71.1</v>
      </c>
      <c r="S35" s="167">
        <f>P35/Q35</f>
        <v>4.315049226441632</v>
      </c>
      <c r="T35" s="204">
        <v>6500</v>
      </c>
      <c r="U35" s="92">
        <f t="shared" si="0"/>
        <v>-0.528</v>
      </c>
      <c r="V35" s="198">
        <v>538419</v>
      </c>
      <c r="W35" s="72">
        <v>69343</v>
      </c>
      <c r="X35" s="157">
        <f t="shared" si="5"/>
        <v>7.764576092756299</v>
      </c>
      <c r="Y35" s="122"/>
      <c r="Z35" s="122"/>
    </row>
    <row r="36" spans="1:26" s="124" customFormat="1" ht="20.25" customHeight="1">
      <c r="A36" s="129">
        <v>30</v>
      </c>
      <c r="B36" s="143"/>
      <c r="C36" s="71" t="s">
        <v>110</v>
      </c>
      <c r="D36" s="151">
        <v>38786</v>
      </c>
      <c r="E36" s="71" t="s">
        <v>158</v>
      </c>
      <c r="F36" s="71" t="s">
        <v>159</v>
      </c>
      <c r="G36" s="105">
        <v>7</v>
      </c>
      <c r="H36" s="105">
        <v>3</v>
      </c>
      <c r="I36" s="84">
        <v>9</v>
      </c>
      <c r="J36" s="88">
        <v>1025</v>
      </c>
      <c r="K36" s="216">
        <v>336</v>
      </c>
      <c r="L36" s="88">
        <v>999</v>
      </c>
      <c r="M36" s="216">
        <v>330</v>
      </c>
      <c r="N36" s="88">
        <v>1038</v>
      </c>
      <c r="O36" s="216">
        <v>336</v>
      </c>
      <c r="P36" s="180">
        <f>J36+L36+N36</f>
        <v>3062</v>
      </c>
      <c r="Q36" s="147">
        <f>K36+M36+O36</f>
        <v>1002</v>
      </c>
      <c r="R36" s="76">
        <f>Q36/H36</f>
        <v>334</v>
      </c>
      <c r="S36" s="167">
        <f>P36/Q36</f>
        <v>3.0558882235528944</v>
      </c>
      <c r="T36" s="203">
        <v>141</v>
      </c>
      <c r="U36" s="92">
        <f t="shared" si="0"/>
        <v>20.71631205673759</v>
      </c>
      <c r="V36" s="203">
        <v>24361.5</v>
      </c>
      <c r="W36" s="75">
        <v>4581</v>
      </c>
      <c r="X36" s="157">
        <f t="shared" si="5"/>
        <v>5.3179436804191225</v>
      </c>
      <c r="Y36" s="122"/>
      <c r="Z36" s="122"/>
    </row>
    <row r="37" spans="1:26" s="124" customFormat="1" ht="20.25" customHeight="1">
      <c r="A37" s="129">
        <v>31</v>
      </c>
      <c r="B37" s="143"/>
      <c r="C37" s="153" t="s">
        <v>60</v>
      </c>
      <c r="D37" s="195">
        <v>38751</v>
      </c>
      <c r="E37" s="196" t="s">
        <v>73</v>
      </c>
      <c r="F37" s="196" t="s">
        <v>143</v>
      </c>
      <c r="G37" s="199">
        <v>277</v>
      </c>
      <c r="H37" s="199">
        <v>6</v>
      </c>
      <c r="I37" s="103">
        <v>14</v>
      </c>
      <c r="J37" s="213">
        <v>705</v>
      </c>
      <c r="K37" s="214">
        <v>635</v>
      </c>
      <c r="L37" s="213">
        <v>1044</v>
      </c>
      <c r="M37" s="214">
        <v>848</v>
      </c>
      <c r="N37" s="213">
        <v>1257</v>
      </c>
      <c r="O37" s="214">
        <v>919</v>
      </c>
      <c r="P37" s="178">
        <f>+J37+L37+N37</f>
        <v>3006</v>
      </c>
      <c r="Q37" s="148">
        <f>+K37+M37+O37</f>
        <v>2402</v>
      </c>
      <c r="R37" s="73">
        <f>IF(P37&lt;&gt;0,Q37/H37,"")</f>
        <v>400.3333333333333</v>
      </c>
      <c r="S37" s="102">
        <f>IF(P37&lt;&gt;0,P37/Q37,"")</f>
        <v>1.2514571190674437</v>
      </c>
      <c r="T37" s="200">
        <v>1314</v>
      </c>
      <c r="U37" s="92">
        <f t="shared" si="0"/>
        <v>1.2876712328767124</v>
      </c>
      <c r="V37" s="200">
        <v>27401352</v>
      </c>
      <c r="W37" s="201">
        <v>4237630.666666667</v>
      </c>
      <c r="X37" s="156">
        <f t="shared" si="5"/>
        <v>6.466196361929291</v>
      </c>
      <c r="Y37" s="122"/>
      <c r="Z37" s="122"/>
    </row>
    <row r="38" spans="1:26" s="124" customFormat="1" ht="20.25" customHeight="1">
      <c r="A38" s="129">
        <v>32</v>
      </c>
      <c r="B38" s="143"/>
      <c r="C38" s="71" t="s">
        <v>95</v>
      </c>
      <c r="D38" s="151">
        <v>38793</v>
      </c>
      <c r="E38" s="71" t="s">
        <v>76</v>
      </c>
      <c r="F38" s="71" t="s">
        <v>138</v>
      </c>
      <c r="G38" s="105">
        <v>129</v>
      </c>
      <c r="H38" s="105">
        <v>10</v>
      </c>
      <c r="I38" s="84">
        <v>8</v>
      </c>
      <c r="J38" s="87">
        <v>500</v>
      </c>
      <c r="K38" s="101">
        <v>111</v>
      </c>
      <c r="L38" s="87">
        <v>822</v>
      </c>
      <c r="M38" s="101">
        <v>173</v>
      </c>
      <c r="N38" s="87">
        <v>942</v>
      </c>
      <c r="O38" s="101">
        <v>207</v>
      </c>
      <c r="P38" s="178">
        <f>+J38+L38+N38</f>
        <v>2264</v>
      </c>
      <c r="Q38" s="148">
        <f>+K38+M38+O38</f>
        <v>491</v>
      </c>
      <c r="R38" s="73">
        <f>IF(P38&lt;&gt;0,Q38/H38,"")</f>
        <v>49.1</v>
      </c>
      <c r="S38" s="102">
        <f>IF(P38&lt;&gt;0,P38/Q38,"")</f>
        <v>4.610997963340123</v>
      </c>
      <c r="T38" s="204">
        <v>6420</v>
      </c>
      <c r="U38" s="92">
        <f t="shared" si="0"/>
        <v>-0.6473520249221184</v>
      </c>
      <c r="V38" s="198">
        <v>1780913</v>
      </c>
      <c r="W38" s="72">
        <v>270462</v>
      </c>
      <c r="X38" s="156">
        <f t="shared" si="5"/>
        <v>6.584706908918813</v>
      </c>
      <c r="Y38" s="122"/>
      <c r="Z38" s="122"/>
    </row>
    <row r="39" spans="1:26" s="124" customFormat="1" ht="20.25" customHeight="1">
      <c r="A39" s="129">
        <v>33</v>
      </c>
      <c r="B39" s="143"/>
      <c r="C39" s="153" t="s">
        <v>97</v>
      </c>
      <c r="D39" s="195">
        <v>38793</v>
      </c>
      <c r="E39" s="196" t="s">
        <v>73</v>
      </c>
      <c r="F39" s="196" t="s">
        <v>146</v>
      </c>
      <c r="G39" s="199">
        <v>33</v>
      </c>
      <c r="H39" s="199">
        <v>6</v>
      </c>
      <c r="I39" s="103">
        <v>8</v>
      </c>
      <c r="J39" s="213">
        <v>651.5</v>
      </c>
      <c r="K39" s="214">
        <v>534</v>
      </c>
      <c r="L39" s="213">
        <v>743</v>
      </c>
      <c r="M39" s="214">
        <v>556</v>
      </c>
      <c r="N39" s="213">
        <v>761</v>
      </c>
      <c r="O39" s="214">
        <v>564</v>
      </c>
      <c r="P39" s="179">
        <f>J39+L39+N39</f>
        <v>2155.5</v>
      </c>
      <c r="Q39" s="174">
        <f>K39+M39+O39</f>
        <v>1654</v>
      </c>
      <c r="R39" s="76">
        <f>Q39/H39</f>
        <v>275.6666666666667</v>
      </c>
      <c r="S39" s="167">
        <f>P39/Q39</f>
        <v>1.303204353083434</v>
      </c>
      <c r="T39" s="200">
        <v>4882</v>
      </c>
      <c r="U39" s="92">
        <f t="shared" si="0"/>
        <v>-0.558480131093814</v>
      </c>
      <c r="V39" s="200">
        <v>144609.5</v>
      </c>
      <c r="W39" s="201">
        <v>28498</v>
      </c>
      <c r="X39" s="157">
        <f t="shared" si="5"/>
        <v>5.074373640255456</v>
      </c>
      <c r="Y39" s="122"/>
      <c r="Z39" s="122"/>
    </row>
    <row r="40" spans="1:26" s="124" customFormat="1" ht="20.25" customHeight="1">
      <c r="A40" s="129">
        <v>34</v>
      </c>
      <c r="B40" s="143"/>
      <c r="C40" s="71" t="s">
        <v>64</v>
      </c>
      <c r="D40" s="151">
        <v>38779</v>
      </c>
      <c r="E40" s="71" t="s">
        <v>76</v>
      </c>
      <c r="F40" s="71" t="s">
        <v>137</v>
      </c>
      <c r="G40" s="105">
        <v>72</v>
      </c>
      <c r="H40" s="105">
        <v>7</v>
      </c>
      <c r="I40" s="84">
        <v>24</v>
      </c>
      <c r="J40" s="87">
        <v>570</v>
      </c>
      <c r="K40" s="101">
        <v>203</v>
      </c>
      <c r="L40" s="87">
        <v>757</v>
      </c>
      <c r="M40" s="101">
        <v>238</v>
      </c>
      <c r="N40" s="87">
        <v>730</v>
      </c>
      <c r="O40" s="101">
        <v>230</v>
      </c>
      <c r="P40" s="178">
        <f>+J40+L40+N40</f>
        <v>2057</v>
      </c>
      <c r="Q40" s="148">
        <f>+K40+M40+O40</f>
        <v>671</v>
      </c>
      <c r="R40" s="73">
        <f>IF(P40&lt;&gt;0,Q40/H40,"")</f>
        <v>95.85714285714286</v>
      </c>
      <c r="S40" s="102">
        <f>IF(P40&lt;&gt;0,P40/Q40,"")</f>
        <v>3.0655737704918034</v>
      </c>
      <c r="T40" s="204">
        <v>3353</v>
      </c>
      <c r="U40" s="92">
        <f t="shared" si="0"/>
        <v>-0.3865195347450045</v>
      </c>
      <c r="V40" s="198">
        <v>960297</v>
      </c>
      <c r="W40" s="72">
        <v>141649</v>
      </c>
      <c r="X40" s="156">
        <f t="shared" si="5"/>
        <v>6.779412491440109</v>
      </c>
      <c r="Y40" s="122"/>
      <c r="Z40" s="122"/>
    </row>
    <row r="41" spans="1:26" s="124" customFormat="1" ht="20.25" customHeight="1">
      <c r="A41" s="129">
        <v>35</v>
      </c>
      <c r="B41" s="143"/>
      <c r="C41" s="71" t="s">
        <v>59</v>
      </c>
      <c r="D41" s="151">
        <v>38786</v>
      </c>
      <c r="E41" s="151" t="s">
        <v>72</v>
      </c>
      <c r="F41" s="71" t="s">
        <v>144</v>
      </c>
      <c r="G41" s="105">
        <v>36</v>
      </c>
      <c r="H41" s="105">
        <v>4</v>
      </c>
      <c r="I41" s="84">
        <v>9</v>
      </c>
      <c r="J41" s="87">
        <v>343</v>
      </c>
      <c r="K41" s="101">
        <v>73</v>
      </c>
      <c r="L41" s="87">
        <v>596</v>
      </c>
      <c r="M41" s="101">
        <v>125</v>
      </c>
      <c r="N41" s="87">
        <v>1011</v>
      </c>
      <c r="O41" s="101">
        <v>216</v>
      </c>
      <c r="P41" s="180">
        <f>J41+L41+N41</f>
        <v>1950</v>
      </c>
      <c r="Q41" s="147">
        <f>K41+M41+O41</f>
        <v>414</v>
      </c>
      <c r="R41" s="76">
        <f>Q41/H41</f>
        <v>103.5</v>
      </c>
      <c r="S41" s="167">
        <f>P41/Q41</f>
        <v>4.7101449275362315</v>
      </c>
      <c r="T41" s="198">
        <v>3707</v>
      </c>
      <c r="U41" s="92">
        <f t="shared" si="0"/>
        <v>-0.4739681683301861</v>
      </c>
      <c r="V41" s="198">
        <v>1606217.5</v>
      </c>
      <c r="W41" s="72">
        <v>230383</v>
      </c>
      <c r="X41" s="157">
        <f t="shared" si="5"/>
        <v>6.971944544519344</v>
      </c>
      <c r="Y41" s="122"/>
      <c r="Z41" s="122"/>
    </row>
    <row r="42" spans="1:25" s="124" customFormat="1" ht="20.25" customHeight="1">
      <c r="A42" s="129">
        <v>36</v>
      </c>
      <c r="B42" s="143"/>
      <c r="C42" s="71" t="s">
        <v>96</v>
      </c>
      <c r="D42" s="151">
        <v>38793</v>
      </c>
      <c r="E42" s="151" t="s">
        <v>72</v>
      </c>
      <c r="F42" s="71" t="s">
        <v>75</v>
      </c>
      <c r="G42" s="105">
        <v>20</v>
      </c>
      <c r="H42" s="105">
        <v>6</v>
      </c>
      <c r="I42" s="84">
        <v>8</v>
      </c>
      <c r="J42" s="87">
        <v>306.5</v>
      </c>
      <c r="K42" s="101">
        <v>52</v>
      </c>
      <c r="L42" s="87">
        <v>746</v>
      </c>
      <c r="M42" s="101">
        <v>119</v>
      </c>
      <c r="N42" s="87">
        <v>804.5</v>
      </c>
      <c r="O42" s="101">
        <v>130</v>
      </c>
      <c r="P42" s="179">
        <f>+N42+L42+J42</f>
        <v>1857</v>
      </c>
      <c r="Q42" s="174">
        <f>+O42+M42+K42</f>
        <v>301</v>
      </c>
      <c r="R42" s="125">
        <f>Q42/H42</f>
        <v>50.166666666666664</v>
      </c>
      <c r="S42" s="183">
        <f>P42/Q42</f>
        <v>6.1694352159468435</v>
      </c>
      <c r="T42" s="198">
        <v>3813.5</v>
      </c>
      <c r="U42" s="92">
        <f t="shared" si="0"/>
        <v>-0.5130457584895765</v>
      </c>
      <c r="V42" s="198">
        <v>733423.25</v>
      </c>
      <c r="W42" s="72">
        <v>92332</v>
      </c>
      <c r="X42" s="171">
        <f>+V42/W42</f>
        <v>7.9433267989429455</v>
      </c>
      <c r="Y42" s="122"/>
    </row>
    <row r="43" spans="1:27" s="124" customFormat="1" ht="20.25" customHeight="1">
      <c r="A43" s="129">
        <v>37</v>
      </c>
      <c r="B43" s="143"/>
      <c r="C43" s="71" t="s">
        <v>108</v>
      </c>
      <c r="D43" s="151">
        <v>38800</v>
      </c>
      <c r="E43" s="151" t="s">
        <v>72</v>
      </c>
      <c r="F43" s="71" t="s">
        <v>209</v>
      </c>
      <c r="G43" s="105">
        <v>36</v>
      </c>
      <c r="H43" s="105">
        <v>7</v>
      </c>
      <c r="I43" s="84">
        <v>7</v>
      </c>
      <c r="J43" s="87">
        <v>266</v>
      </c>
      <c r="K43" s="101">
        <v>47</v>
      </c>
      <c r="L43" s="87">
        <v>694.5</v>
      </c>
      <c r="M43" s="101">
        <v>116</v>
      </c>
      <c r="N43" s="87">
        <v>887</v>
      </c>
      <c r="O43" s="101">
        <v>145</v>
      </c>
      <c r="P43" s="180">
        <f>J43+L43+N43</f>
        <v>1847.5</v>
      </c>
      <c r="Q43" s="147">
        <f>K43+M43+O43</f>
        <v>308</v>
      </c>
      <c r="R43" s="76">
        <f>Q43/H43</f>
        <v>44</v>
      </c>
      <c r="S43" s="167">
        <f>P43/Q43</f>
        <v>5.998376623376624</v>
      </c>
      <c r="T43" s="198">
        <v>3372</v>
      </c>
      <c r="U43" s="92">
        <f t="shared" si="0"/>
        <v>-0.45210557532621587</v>
      </c>
      <c r="V43" s="198">
        <v>500064</v>
      </c>
      <c r="W43" s="72">
        <v>59259</v>
      </c>
      <c r="X43" s="157">
        <f>V43/W43</f>
        <v>8.43861691894902</v>
      </c>
      <c r="Y43" s="122"/>
      <c r="AA43" s="122"/>
    </row>
    <row r="44" spans="1:27" s="123" customFormat="1" ht="20.25" customHeight="1">
      <c r="A44" s="129">
        <v>38</v>
      </c>
      <c r="B44" s="143"/>
      <c r="C44" s="153" t="s">
        <v>125</v>
      </c>
      <c r="D44" s="197">
        <v>38744</v>
      </c>
      <c r="E44" s="152" t="s">
        <v>84</v>
      </c>
      <c r="F44" s="153" t="s">
        <v>164</v>
      </c>
      <c r="G44" s="119">
        <v>7</v>
      </c>
      <c r="H44" s="119">
        <v>3</v>
      </c>
      <c r="I44" s="85">
        <v>13</v>
      </c>
      <c r="J44" s="89">
        <v>326</v>
      </c>
      <c r="K44" s="215">
        <v>65</v>
      </c>
      <c r="L44" s="89">
        <v>682</v>
      </c>
      <c r="M44" s="215">
        <v>112</v>
      </c>
      <c r="N44" s="89">
        <v>794</v>
      </c>
      <c r="O44" s="215">
        <v>126</v>
      </c>
      <c r="P44" s="178">
        <f>+J44+L44+N44</f>
        <v>1802</v>
      </c>
      <c r="Q44" s="148">
        <f>+K44+M44+O44</f>
        <v>303</v>
      </c>
      <c r="R44" s="73">
        <f>IF(P44&lt;&gt;0,Q44/H44,"")</f>
        <v>101</v>
      </c>
      <c r="S44" s="102">
        <f>IF(P44&lt;&gt;0,P44/Q44,"")</f>
        <v>5.947194719471947</v>
      </c>
      <c r="T44" s="202">
        <v>4347.5</v>
      </c>
      <c r="U44" s="92">
        <f t="shared" si="0"/>
        <v>-0.5855089131684876</v>
      </c>
      <c r="V44" s="202">
        <v>69519.5</v>
      </c>
      <c r="W44" s="74">
        <v>10511</v>
      </c>
      <c r="X44" s="156">
        <f>IF(V44&lt;&gt;0,V44/W44,"")</f>
        <v>6.6139758348396915</v>
      </c>
      <c r="Y44" s="122"/>
      <c r="AA44" s="122"/>
    </row>
    <row r="45" spans="1:25" s="123" customFormat="1" ht="20.25" customHeight="1">
      <c r="A45" s="129">
        <v>39</v>
      </c>
      <c r="B45" s="143"/>
      <c r="C45" s="153" t="s">
        <v>112</v>
      </c>
      <c r="D45" s="197">
        <v>38716</v>
      </c>
      <c r="E45" s="152" t="s">
        <v>84</v>
      </c>
      <c r="F45" s="153" t="s">
        <v>186</v>
      </c>
      <c r="G45" s="119">
        <v>9</v>
      </c>
      <c r="H45" s="119">
        <v>4</v>
      </c>
      <c r="I45" s="85">
        <v>18</v>
      </c>
      <c r="J45" s="89">
        <v>352.5</v>
      </c>
      <c r="K45" s="215">
        <v>92</v>
      </c>
      <c r="L45" s="89">
        <v>668</v>
      </c>
      <c r="M45" s="215">
        <v>178</v>
      </c>
      <c r="N45" s="89">
        <v>657.5</v>
      </c>
      <c r="O45" s="215">
        <v>162</v>
      </c>
      <c r="P45" s="178">
        <f>+J45+L45+N45</f>
        <v>1678</v>
      </c>
      <c r="Q45" s="148">
        <f>+K45+M45+O45</f>
        <v>432</v>
      </c>
      <c r="R45" s="73">
        <f>IF(P45&lt;&gt;0,Q45/H45,"")</f>
        <v>108</v>
      </c>
      <c r="S45" s="102">
        <f>IF(P45&lt;&gt;0,P45/Q45,"")</f>
        <v>3.884259259259259</v>
      </c>
      <c r="T45" s="202">
        <v>1250.5</v>
      </c>
      <c r="U45" s="92">
        <f t="shared" si="0"/>
        <v>0.34186325469812073</v>
      </c>
      <c r="V45" s="202">
        <v>100385.5</v>
      </c>
      <c r="W45" s="74">
        <v>14997</v>
      </c>
      <c r="X45" s="156">
        <f>V45/W45</f>
        <v>6.693705407748216</v>
      </c>
      <c r="Y45" s="122"/>
    </row>
    <row r="46" spans="1:27" s="123" customFormat="1" ht="20.25" customHeight="1">
      <c r="A46" s="129">
        <v>40</v>
      </c>
      <c r="B46" s="143"/>
      <c r="C46" s="153" t="s">
        <v>127</v>
      </c>
      <c r="D46" s="197">
        <v>38779</v>
      </c>
      <c r="E46" s="152" t="s">
        <v>84</v>
      </c>
      <c r="F46" s="153" t="s">
        <v>154</v>
      </c>
      <c r="G46" s="119">
        <v>10</v>
      </c>
      <c r="H46" s="119">
        <v>4</v>
      </c>
      <c r="I46" s="85">
        <v>10</v>
      </c>
      <c r="J46" s="89">
        <v>512</v>
      </c>
      <c r="K46" s="215">
        <v>166</v>
      </c>
      <c r="L46" s="89">
        <v>578</v>
      </c>
      <c r="M46" s="215">
        <v>186</v>
      </c>
      <c r="N46" s="89">
        <v>585</v>
      </c>
      <c r="O46" s="215">
        <v>187</v>
      </c>
      <c r="P46" s="180">
        <f>J46+L46+N46</f>
        <v>1675</v>
      </c>
      <c r="Q46" s="147">
        <f>K46+M46+O46</f>
        <v>539</v>
      </c>
      <c r="R46" s="76">
        <f>Q46/H46</f>
        <v>134.75</v>
      </c>
      <c r="S46" s="167">
        <f>P46/Q46</f>
        <v>3.1076066790352503</v>
      </c>
      <c r="T46" s="202">
        <v>187.5</v>
      </c>
      <c r="U46" s="92">
        <f t="shared" si="0"/>
        <v>7.933333333333334</v>
      </c>
      <c r="V46" s="202">
        <v>43035.5</v>
      </c>
      <c r="W46" s="74">
        <v>7598</v>
      </c>
      <c r="X46" s="157">
        <f>V46/W46</f>
        <v>5.664056330613319</v>
      </c>
      <c r="Y46" s="122"/>
      <c r="AA46" s="122"/>
    </row>
    <row r="47" spans="1:25" s="124" customFormat="1" ht="20.25" customHeight="1">
      <c r="A47" s="129">
        <v>41</v>
      </c>
      <c r="B47" s="143"/>
      <c r="C47" s="153" t="s">
        <v>202</v>
      </c>
      <c r="D47" s="197">
        <v>38835</v>
      </c>
      <c r="E47" s="152" t="s">
        <v>84</v>
      </c>
      <c r="F47" s="153" t="s">
        <v>215</v>
      </c>
      <c r="G47" s="119">
        <v>5</v>
      </c>
      <c r="H47" s="119">
        <v>5</v>
      </c>
      <c r="I47" s="85">
        <v>2</v>
      </c>
      <c r="J47" s="89">
        <v>362</v>
      </c>
      <c r="K47" s="215">
        <v>43</v>
      </c>
      <c r="L47" s="89">
        <v>474</v>
      </c>
      <c r="M47" s="215">
        <v>56</v>
      </c>
      <c r="N47" s="89">
        <v>726</v>
      </c>
      <c r="O47" s="215">
        <v>87</v>
      </c>
      <c r="P47" s="178">
        <f aca="true" t="shared" si="6" ref="P47:Q49">+J47+L47+N47</f>
        <v>1562</v>
      </c>
      <c r="Q47" s="148">
        <f t="shared" si="6"/>
        <v>186</v>
      </c>
      <c r="R47" s="73">
        <f>IF(P47&lt;&gt;0,Q47/H47,"")</f>
        <v>37.2</v>
      </c>
      <c r="S47" s="102">
        <f>IF(P47&lt;&gt;0,P47/Q47,"")</f>
        <v>8.397849462365592</v>
      </c>
      <c r="T47" s="202">
        <v>3339</v>
      </c>
      <c r="U47" s="92">
        <f t="shared" si="0"/>
        <v>-0.5321952680443246</v>
      </c>
      <c r="V47" s="202">
        <v>8019.5</v>
      </c>
      <c r="W47" s="74">
        <v>946</v>
      </c>
      <c r="X47" s="156">
        <f>V47/W47</f>
        <v>8.477272727272727</v>
      </c>
      <c r="Y47" s="122"/>
    </row>
    <row r="48" spans="1:25" s="123" customFormat="1" ht="20.25" customHeight="1">
      <c r="A48" s="129">
        <v>42</v>
      </c>
      <c r="B48" s="143"/>
      <c r="C48" s="71" t="s">
        <v>98</v>
      </c>
      <c r="D48" s="151">
        <v>38793</v>
      </c>
      <c r="E48" s="71" t="s">
        <v>85</v>
      </c>
      <c r="F48" s="71" t="s">
        <v>201</v>
      </c>
      <c r="G48" s="105">
        <v>4</v>
      </c>
      <c r="H48" s="105">
        <v>4</v>
      </c>
      <c r="I48" s="84">
        <v>8</v>
      </c>
      <c r="J48" s="87">
        <v>317</v>
      </c>
      <c r="K48" s="101">
        <v>64</v>
      </c>
      <c r="L48" s="87">
        <v>402</v>
      </c>
      <c r="M48" s="101">
        <v>72</v>
      </c>
      <c r="N48" s="87">
        <v>622</v>
      </c>
      <c r="O48" s="101">
        <v>115</v>
      </c>
      <c r="P48" s="178">
        <f t="shared" si="6"/>
        <v>1341</v>
      </c>
      <c r="Q48" s="148">
        <f t="shared" si="6"/>
        <v>251</v>
      </c>
      <c r="R48" s="73">
        <f>IF(P48&lt;&gt;0,Q48/H48,"")</f>
        <v>62.75</v>
      </c>
      <c r="S48" s="102">
        <f>IF(P48&lt;&gt;0,P48/Q48,"")</f>
        <v>5.342629482071713</v>
      </c>
      <c r="T48" s="205">
        <v>1605.5</v>
      </c>
      <c r="U48" s="92">
        <f t="shared" si="0"/>
        <v>-0.16474618498909996</v>
      </c>
      <c r="V48" s="204">
        <v>95306.5</v>
      </c>
      <c r="W48" s="74">
        <v>11528</v>
      </c>
      <c r="X48" s="156">
        <f>IF(V48&lt;&gt;0,V48/W48,"")</f>
        <v>8.267392435808466</v>
      </c>
      <c r="Y48" s="122"/>
    </row>
    <row r="49" spans="1:25" s="123" customFormat="1" ht="20.25" customHeight="1">
      <c r="A49" s="129">
        <v>43</v>
      </c>
      <c r="B49" s="143"/>
      <c r="C49" s="71" t="s">
        <v>167</v>
      </c>
      <c r="D49" s="151">
        <v>38821</v>
      </c>
      <c r="E49" s="71" t="s">
        <v>85</v>
      </c>
      <c r="F49" s="71" t="s">
        <v>185</v>
      </c>
      <c r="G49" s="105">
        <v>5</v>
      </c>
      <c r="H49" s="105">
        <v>3</v>
      </c>
      <c r="I49" s="84">
        <v>4</v>
      </c>
      <c r="J49" s="87">
        <v>380.5</v>
      </c>
      <c r="K49" s="101">
        <v>54</v>
      </c>
      <c r="L49" s="87">
        <v>560.5</v>
      </c>
      <c r="M49" s="101">
        <v>80</v>
      </c>
      <c r="N49" s="87">
        <v>385</v>
      </c>
      <c r="O49" s="101">
        <v>53</v>
      </c>
      <c r="P49" s="178">
        <f t="shared" si="6"/>
        <v>1326</v>
      </c>
      <c r="Q49" s="148">
        <f t="shared" si="6"/>
        <v>187</v>
      </c>
      <c r="R49" s="73">
        <f>IF(P49&lt;&gt;0,Q49/H49,"")</f>
        <v>62.333333333333336</v>
      </c>
      <c r="S49" s="102">
        <f>IF(P49&lt;&gt;0,P49/Q49,"")</f>
        <v>7.090909090909091</v>
      </c>
      <c r="T49" s="205">
        <v>145</v>
      </c>
      <c r="U49" s="92">
        <f t="shared" si="0"/>
        <v>8.144827586206896</v>
      </c>
      <c r="V49" s="204">
        <v>6335.5</v>
      </c>
      <c r="W49" s="74">
        <v>788</v>
      </c>
      <c r="X49" s="156">
        <f>V49/W49</f>
        <v>8.03997461928934</v>
      </c>
      <c r="Y49" s="122"/>
    </row>
    <row r="50" spans="1:25" s="123" customFormat="1" ht="20.25" customHeight="1">
      <c r="A50" s="129">
        <v>44</v>
      </c>
      <c r="B50" s="143"/>
      <c r="C50" s="153" t="s">
        <v>181</v>
      </c>
      <c r="D50" s="197">
        <v>38828</v>
      </c>
      <c r="E50" s="152" t="s">
        <v>84</v>
      </c>
      <c r="F50" s="153" t="s">
        <v>182</v>
      </c>
      <c r="G50" s="119">
        <v>6</v>
      </c>
      <c r="H50" s="119">
        <v>4</v>
      </c>
      <c r="I50" s="85">
        <v>3</v>
      </c>
      <c r="J50" s="89">
        <v>468</v>
      </c>
      <c r="K50" s="215">
        <v>67</v>
      </c>
      <c r="L50" s="89">
        <v>296</v>
      </c>
      <c r="M50" s="215">
        <v>45</v>
      </c>
      <c r="N50" s="89">
        <v>519</v>
      </c>
      <c r="O50" s="215">
        <v>75</v>
      </c>
      <c r="P50" s="179">
        <f>+N50+L50+J50</f>
        <v>1283</v>
      </c>
      <c r="Q50" s="174">
        <f>+O50+M50+K50</f>
        <v>187</v>
      </c>
      <c r="R50" s="125">
        <f>Q50/H50</f>
        <v>46.75</v>
      </c>
      <c r="S50" s="183">
        <f>P50/Q50</f>
        <v>6.86096256684492</v>
      </c>
      <c r="T50" s="202">
        <v>2635.5</v>
      </c>
      <c r="U50" s="92">
        <f t="shared" si="0"/>
        <v>-0.5131853538228041</v>
      </c>
      <c r="V50" s="202">
        <v>14493</v>
      </c>
      <c r="W50" s="74">
        <v>1816</v>
      </c>
      <c r="X50" s="171">
        <f>+V50/W50</f>
        <v>7.980726872246696</v>
      </c>
      <c r="Y50" s="122"/>
    </row>
    <row r="51" spans="1:25" s="123" customFormat="1" ht="20.25" customHeight="1">
      <c r="A51" s="129">
        <v>45</v>
      </c>
      <c r="B51" s="143"/>
      <c r="C51" s="153" t="s">
        <v>216</v>
      </c>
      <c r="D51" s="197">
        <v>38597</v>
      </c>
      <c r="E51" s="152" t="s">
        <v>84</v>
      </c>
      <c r="F51" s="153" t="s">
        <v>203</v>
      </c>
      <c r="G51" s="119">
        <v>11</v>
      </c>
      <c r="H51" s="119">
        <v>2</v>
      </c>
      <c r="I51" s="85">
        <v>12</v>
      </c>
      <c r="J51" s="89">
        <v>975</v>
      </c>
      <c r="K51" s="215">
        <v>325</v>
      </c>
      <c r="L51" s="89">
        <v>150</v>
      </c>
      <c r="M51" s="215">
        <v>50</v>
      </c>
      <c r="N51" s="89">
        <v>150</v>
      </c>
      <c r="O51" s="215">
        <v>50</v>
      </c>
      <c r="P51" s="180">
        <f>J51+L51+N51</f>
        <v>1275</v>
      </c>
      <c r="Q51" s="147">
        <f>K51+M51+O51</f>
        <v>425</v>
      </c>
      <c r="R51" s="76">
        <f>Q51/H51</f>
        <v>212.5</v>
      </c>
      <c r="S51" s="167">
        <f>P51/Q51</f>
        <v>3</v>
      </c>
      <c r="T51" s="202"/>
      <c r="U51" s="92">
        <f t="shared" si="0"/>
      </c>
      <c r="V51" s="202">
        <v>83267</v>
      </c>
      <c r="W51" s="74">
        <v>11857</v>
      </c>
      <c r="X51" s="157">
        <f>V51/W51</f>
        <v>7.022602681960024</v>
      </c>
      <c r="Y51" s="122"/>
    </row>
    <row r="52" spans="1:25" s="123" customFormat="1" ht="20.25" customHeight="1">
      <c r="A52" s="129">
        <v>46</v>
      </c>
      <c r="B52" s="143"/>
      <c r="C52" s="153" t="s">
        <v>111</v>
      </c>
      <c r="D52" s="197">
        <v>38758</v>
      </c>
      <c r="E52" s="152" t="s">
        <v>84</v>
      </c>
      <c r="F52" s="153" t="s">
        <v>155</v>
      </c>
      <c r="G52" s="119">
        <v>4</v>
      </c>
      <c r="H52" s="119">
        <v>3</v>
      </c>
      <c r="I52" s="85">
        <v>13</v>
      </c>
      <c r="J52" s="89">
        <v>320</v>
      </c>
      <c r="K52" s="215">
        <v>104</v>
      </c>
      <c r="L52" s="89">
        <v>382</v>
      </c>
      <c r="M52" s="215">
        <v>117</v>
      </c>
      <c r="N52" s="89">
        <v>362</v>
      </c>
      <c r="O52" s="215">
        <v>113</v>
      </c>
      <c r="P52" s="178">
        <f>+J52+L52+N52</f>
        <v>1064</v>
      </c>
      <c r="Q52" s="148">
        <f>+K52+M52+O52</f>
        <v>334</v>
      </c>
      <c r="R52" s="73">
        <f>IF(P52&lt;&gt;0,Q52/H52,"")</f>
        <v>111.33333333333333</v>
      </c>
      <c r="S52" s="102">
        <f>IF(P52&lt;&gt;0,P52/Q52,"")</f>
        <v>3.18562874251497</v>
      </c>
      <c r="T52" s="202">
        <v>1844.5</v>
      </c>
      <c r="U52" s="92">
        <f t="shared" si="0"/>
        <v>-0.42314990512333966</v>
      </c>
      <c r="V52" s="202">
        <v>48123.5</v>
      </c>
      <c r="W52" s="74">
        <v>8495</v>
      </c>
      <c r="X52" s="156">
        <f>V52/W52</f>
        <v>5.664920541494997</v>
      </c>
      <c r="Y52" s="122"/>
    </row>
    <row r="53" spans="1:30" s="124" customFormat="1" ht="20.25" customHeight="1">
      <c r="A53" s="129">
        <v>47</v>
      </c>
      <c r="B53" s="143"/>
      <c r="C53" s="153" t="s">
        <v>61</v>
      </c>
      <c r="D53" s="195">
        <v>38765</v>
      </c>
      <c r="E53" s="196" t="s">
        <v>73</v>
      </c>
      <c r="F53" s="196" t="s">
        <v>145</v>
      </c>
      <c r="G53" s="199">
        <v>164</v>
      </c>
      <c r="H53" s="199">
        <v>5</v>
      </c>
      <c r="I53" s="103">
        <v>12</v>
      </c>
      <c r="J53" s="213">
        <v>132</v>
      </c>
      <c r="K53" s="214">
        <v>32</v>
      </c>
      <c r="L53" s="213">
        <v>488</v>
      </c>
      <c r="M53" s="214">
        <v>116</v>
      </c>
      <c r="N53" s="213">
        <v>417</v>
      </c>
      <c r="O53" s="214">
        <v>102</v>
      </c>
      <c r="P53" s="178">
        <f>+J53+L53+N53</f>
        <v>1037</v>
      </c>
      <c r="Q53" s="148">
        <f>+K53+M53+O53</f>
        <v>250</v>
      </c>
      <c r="R53" s="73">
        <f>IF(P53&lt;&gt;0,Q53/H53,"")</f>
        <v>50</v>
      </c>
      <c r="S53" s="102">
        <f>IF(P53&lt;&gt;0,P53/Q53,"")</f>
        <v>4.148</v>
      </c>
      <c r="T53" s="200">
        <v>1016</v>
      </c>
      <c r="U53" s="92">
        <f t="shared" si="0"/>
        <v>0.02066929133858268</v>
      </c>
      <c r="V53" s="200">
        <v>4207169.5</v>
      </c>
      <c r="W53" s="201">
        <v>640444</v>
      </c>
      <c r="X53" s="156">
        <f>V53/W53</f>
        <v>6.569144999406662</v>
      </c>
      <c r="Y53" s="122"/>
      <c r="Z53" s="122"/>
      <c r="AA53" s="127"/>
      <c r="AB53" s="127"/>
      <c r="AC53" s="127"/>
      <c r="AD53" s="127"/>
    </row>
    <row r="54" spans="1:30" s="124" customFormat="1" ht="20.25" customHeight="1">
      <c r="A54" s="129">
        <v>48</v>
      </c>
      <c r="B54" s="143"/>
      <c r="C54" s="153" t="s">
        <v>217</v>
      </c>
      <c r="D54" s="195">
        <v>38653</v>
      </c>
      <c r="E54" s="196" t="s">
        <v>77</v>
      </c>
      <c r="F54" s="153" t="s">
        <v>218</v>
      </c>
      <c r="G54" s="199">
        <v>3</v>
      </c>
      <c r="H54" s="199">
        <v>1</v>
      </c>
      <c r="I54" s="103">
        <v>14</v>
      </c>
      <c r="J54" s="213">
        <v>204</v>
      </c>
      <c r="K54" s="214">
        <v>68</v>
      </c>
      <c r="L54" s="213">
        <v>375</v>
      </c>
      <c r="M54" s="214">
        <v>125</v>
      </c>
      <c r="N54" s="213">
        <v>450</v>
      </c>
      <c r="O54" s="214">
        <v>150</v>
      </c>
      <c r="P54" s="179">
        <f>+N54+L54+J54</f>
        <v>1029</v>
      </c>
      <c r="Q54" s="174">
        <f>+O54+M54+K54</f>
        <v>343</v>
      </c>
      <c r="R54" s="125">
        <f>Q54/H54</f>
        <v>343</v>
      </c>
      <c r="S54" s="183">
        <f>P54/Q54</f>
        <v>3</v>
      </c>
      <c r="T54" s="200"/>
      <c r="U54" s="92">
        <f t="shared" si="0"/>
      </c>
      <c r="V54" s="200">
        <v>45315</v>
      </c>
      <c r="W54" s="201">
        <v>6920</v>
      </c>
      <c r="X54" s="171">
        <f>+V54/W54</f>
        <v>6.548410404624278</v>
      </c>
      <c r="Y54" s="122"/>
      <c r="Z54" s="122"/>
      <c r="AA54" s="127"/>
      <c r="AB54" s="127"/>
      <c r="AC54" s="127"/>
      <c r="AD54" s="127"/>
    </row>
    <row r="55" spans="1:30" s="124" customFormat="1" ht="20.25" customHeight="1">
      <c r="A55" s="129">
        <v>49</v>
      </c>
      <c r="B55" s="143"/>
      <c r="C55" s="153" t="s">
        <v>115</v>
      </c>
      <c r="D55" s="197">
        <v>38786</v>
      </c>
      <c r="E55" s="152" t="s">
        <v>84</v>
      </c>
      <c r="F55" s="153" t="s">
        <v>219</v>
      </c>
      <c r="G55" s="119">
        <v>6</v>
      </c>
      <c r="H55" s="119">
        <v>1</v>
      </c>
      <c r="I55" s="85">
        <v>4</v>
      </c>
      <c r="J55" s="89">
        <v>300</v>
      </c>
      <c r="K55" s="215">
        <v>100</v>
      </c>
      <c r="L55" s="89">
        <v>300</v>
      </c>
      <c r="M55" s="215">
        <v>100</v>
      </c>
      <c r="N55" s="89">
        <v>300</v>
      </c>
      <c r="O55" s="215">
        <v>100</v>
      </c>
      <c r="P55" s="178">
        <f aca="true" t="shared" si="7" ref="P55:Q64">+J55+L55+N55</f>
        <v>900</v>
      </c>
      <c r="Q55" s="148">
        <f t="shared" si="7"/>
        <v>300</v>
      </c>
      <c r="R55" s="73">
        <f aca="true" t="shared" si="8" ref="R55:R64">IF(P55&lt;&gt;0,Q55/H55,"")</f>
        <v>300</v>
      </c>
      <c r="S55" s="102">
        <f aca="true" t="shared" si="9" ref="S55:S64">IF(P55&lt;&gt;0,P55/Q55,"")</f>
        <v>3</v>
      </c>
      <c r="T55" s="202"/>
      <c r="U55" s="92">
        <f t="shared" si="0"/>
      </c>
      <c r="V55" s="202">
        <v>12622.5</v>
      </c>
      <c r="W55" s="74">
        <v>1640</v>
      </c>
      <c r="X55" s="156">
        <f>V55/W55</f>
        <v>7.696646341463414</v>
      </c>
      <c r="Y55" s="122"/>
      <c r="Z55" s="122"/>
      <c r="AA55" s="127"/>
      <c r="AB55" s="127"/>
      <c r="AC55" s="127"/>
      <c r="AD55" s="127"/>
    </row>
    <row r="56" spans="1:30" s="124" customFormat="1" ht="20.25" customHeight="1">
      <c r="A56" s="129">
        <v>50</v>
      </c>
      <c r="B56" s="143"/>
      <c r="C56" s="71" t="s">
        <v>99</v>
      </c>
      <c r="D56" s="151">
        <v>38667</v>
      </c>
      <c r="E56" s="151" t="s">
        <v>72</v>
      </c>
      <c r="F56" s="71" t="s">
        <v>75</v>
      </c>
      <c r="G56" s="105">
        <v>1</v>
      </c>
      <c r="H56" s="105">
        <v>1</v>
      </c>
      <c r="I56" s="84">
        <v>17</v>
      </c>
      <c r="J56" s="87">
        <v>290</v>
      </c>
      <c r="K56" s="101">
        <v>58</v>
      </c>
      <c r="L56" s="87">
        <v>290</v>
      </c>
      <c r="M56" s="101">
        <v>58</v>
      </c>
      <c r="N56" s="87">
        <v>290</v>
      </c>
      <c r="O56" s="101">
        <v>58</v>
      </c>
      <c r="P56" s="178">
        <f t="shared" si="7"/>
        <v>870</v>
      </c>
      <c r="Q56" s="148">
        <f t="shared" si="7"/>
        <v>174</v>
      </c>
      <c r="R56" s="73">
        <f t="shared" si="8"/>
        <v>174</v>
      </c>
      <c r="S56" s="102">
        <f t="shared" si="9"/>
        <v>5</v>
      </c>
      <c r="T56" s="198">
        <v>870</v>
      </c>
      <c r="U56" s="92">
        <f t="shared" si="0"/>
        <v>0</v>
      </c>
      <c r="V56" s="198">
        <v>32771</v>
      </c>
      <c r="W56" s="72">
        <v>5765</v>
      </c>
      <c r="X56" s="156">
        <f>V56/W56</f>
        <v>5.6844752818733735</v>
      </c>
      <c r="Y56" s="122"/>
      <c r="Z56" s="122"/>
      <c r="AA56" s="127"/>
      <c r="AB56" s="127"/>
      <c r="AC56" s="127"/>
      <c r="AD56" s="127"/>
    </row>
    <row r="57" spans="1:30" s="124" customFormat="1" ht="20.25" customHeight="1">
      <c r="A57" s="129">
        <v>51</v>
      </c>
      <c r="B57" s="143"/>
      <c r="C57" s="71" t="s">
        <v>184</v>
      </c>
      <c r="D57" s="151">
        <v>38786</v>
      </c>
      <c r="E57" s="71" t="s">
        <v>76</v>
      </c>
      <c r="F57" s="71" t="s">
        <v>151</v>
      </c>
      <c r="G57" s="105">
        <v>63</v>
      </c>
      <c r="H57" s="105">
        <v>2</v>
      </c>
      <c r="I57" s="84">
        <v>9</v>
      </c>
      <c r="J57" s="87">
        <v>193</v>
      </c>
      <c r="K57" s="101">
        <v>57</v>
      </c>
      <c r="L57" s="87">
        <v>366</v>
      </c>
      <c r="M57" s="101">
        <v>89</v>
      </c>
      <c r="N57" s="87">
        <v>277</v>
      </c>
      <c r="O57" s="101">
        <v>72</v>
      </c>
      <c r="P57" s="178">
        <f t="shared" si="7"/>
        <v>836</v>
      </c>
      <c r="Q57" s="148">
        <f t="shared" si="7"/>
        <v>218</v>
      </c>
      <c r="R57" s="73">
        <f t="shared" si="8"/>
        <v>109</v>
      </c>
      <c r="S57" s="102">
        <f t="shared" si="9"/>
        <v>3.834862385321101</v>
      </c>
      <c r="T57" s="204">
        <v>526</v>
      </c>
      <c r="U57" s="92">
        <f t="shared" si="0"/>
        <v>0.5893536121673004</v>
      </c>
      <c r="V57" s="198">
        <v>503929</v>
      </c>
      <c r="W57" s="72">
        <v>63059</v>
      </c>
      <c r="X57" s="156">
        <f>V57/W57</f>
        <v>7.991389016635215</v>
      </c>
      <c r="Y57" s="122"/>
      <c r="Z57" s="122"/>
      <c r="AA57" s="127"/>
      <c r="AB57" s="127"/>
      <c r="AC57" s="127"/>
      <c r="AD57" s="127"/>
    </row>
    <row r="58" spans="1:30" s="124" customFormat="1" ht="20.25" customHeight="1">
      <c r="A58" s="129">
        <v>52</v>
      </c>
      <c r="B58" s="143"/>
      <c r="C58" s="153" t="s">
        <v>70</v>
      </c>
      <c r="D58" s="195">
        <v>38786</v>
      </c>
      <c r="E58" s="196" t="s">
        <v>77</v>
      </c>
      <c r="F58" s="196" t="s">
        <v>152</v>
      </c>
      <c r="G58" s="199">
        <v>4</v>
      </c>
      <c r="H58" s="199">
        <v>2</v>
      </c>
      <c r="I58" s="103">
        <v>10</v>
      </c>
      <c r="J58" s="213">
        <v>222</v>
      </c>
      <c r="K58" s="214">
        <v>74</v>
      </c>
      <c r="L58" s="213">
        <v>300</v>
      </c>
      <c r="M58" s="214">
        <v>100</v>
      </c>
      <c r="N58" s="213">
        <v>290</v>
      </c>
      <c r="O58" s="214">
        <v>95</v>
      </c>
      <c r="P58" s="178">
        <f t="shared" si="7"/>
        <v>812</v>
      </c>
      <c r="Q58" s="148">
        <f t="shared" si="7"/>
        <v>269</v>
      </c>
      <c r="R58" s="73">
        <f t="shared" si="8"/>
        <v>134.5</v>
      </c>
      <c r="S58" s="102">
        <f t="shared" si="9"/>
        <v>3.0185873605947955</v>
      </c>
      <c r="T58" s="200">
        <v>514</v>
      </c>
      <c r="U58" s="92"/>
      <c r="V58" s="200">
        <v>49908</v>
      </c>
      <c r="W58" s="201">
        <v>6190</v>
      </c>
      <c r="X58" s="156">
        <f>V58/W58</f>
        <v>8.062681744749597</v>
      </c>
      <c r="Y58" s="122"/>
      <c r="Z58" s="122"/>
      <c r="AA58" s="127"/>
      <c r="AB58" s="127"/>
      <c r="AC58" s="127"/>
      <c r="AD58" s="127"/>
    </row>
    <row r="59" spans="1:30" s="124" customFormat="1" ht="20.25" customHeight="1">
      <c r="A59" s="129">
        <v>53</v>
      </c>
      <c r="B59" s="143"/>
      <c r="C59" s="71" t="s">
        <v>109</v>
      </c>
      <c r="D59" s="151">
        <v>38800</v>
      </c>
      <c r="E59" s="151" t="s">
        <v>72</v>
      </c>
      <c r="F59" s="71" t="s">
        <v>144</v>
      </c>
      <c r="G59" s="105">
        <v>12</v>
      </c>
      <c r="H59" s="105">
        <v>3</v>
      </c>
      <c r="I59" s="84">
        <v>7</v>
      </c>
      <c r="J59" s="87">
        <v>196</v>
      </c>
      <c r="K59" s="101">
        <v>36</v>
      </c>
      <c r="L59" s="87">
        <v>331</v>
      </c>
      <c r="M59" s="101">
        <v>61</v>
      </c>
      <c r="N59" s="87">
        <v>211</v>
      </c>
      <c r="O59" s="101">
        <v>41</v>
      </c>
      <c r="P59" s="178">
        <f t="shared" si="7"/>
        <v>738</v>
      </c>
      <c r="Q59" s="148">
        <f t="shared" si="7"/>
        <v>138</v>
      </c>
      <c r="R59" s="73">
        <f t="shared" si="8"/>
        <v>46</v>
      </c>
      <c r="S59" s="102">
        <f t="shared" si="9"/>
        <v>5.3478260869565215</v>
      </c>
      <c r="T59" s="198">
        <v>1765</v>
      </c>
      <c r="U59" s="92">
        <f t="shared" si="0"/>
        <v>-0.5818696883852691</v>
      </c>
      <c r="V59" s="198">
        <v>169128.5</v>
      </c>
      <c r="W59" s="72">
        <v>19025</v>
      </c>
      <c r="X59" s="156">
        <f>IF(V59&lt;&gt;0,V59/W59,"")</f>
        <v>8.889802890932982</v>
      </c>
      <c r="Y59" s="122"/>
      <c r="Z59" s="122"/>
      <c r="AA59" s="127"/>
      <c r="AB59" s="127"/>
      <c r="AC59" s="127"/>
      <c r="AD59" s="127"/>
    </row>
    <row r="60" spans="1:30" s="124" customFormat="1" ht="20.25" customHeight="1">
      <c r="A60" s="129">
        <v>54</v>
      </c>
      <c r="B60" s="143"/>
      <c r="C60" s="71" t="s">
        <v>126</v>
      </c>
      <c r="D60" s="151">
        <v>38793</v>
      </c>
      <c r="E60" s="71" t="s">
        <v>135</v>
      </c>
      <c r="F60" s="71" t="s">
        <v>157</v>
      </c>
      <c r="G60" s="105">
        <v>2</v>
      </c>
      <c r="H60" s="105">
        <v>1</v>
      </c>
      <c r="I60" s="84">
        <v>7</v>
      </c>
      <c r="J60" s="87">
        <v>113</v>
      </c>
      <c r="K60" s="101">
        <v>17</v>
      </c>
      <c r="L60" s="87">
        <v>250</v>
      </c>
      <c r="M60" s="101">
        <v>35</v>
      </c>
      <c r="N60" s="87">
        <v>350</v>
      </c>
      <c r="O60" s="101">
        <v>51</v>
      </c>
      <c r="P60" s="178">
        <f t="shared" si="7"/>
        <v>713</v>
      </c>
      <c r="Q60" s="148">
        <f t="shared" si="7"/>
        <v>103</v>
      </c>
      <c r="R60" s="73">
        <f t="shared" si="8"/>
        <v>103</v>
      </c>
      <c r="S60" s="102">
        <f t="shared" si="9"/>
        <v>6.922330097087379</v>
      </c>
      <c r="T60" s="198">
        <v>737.5</v>
      </c>
      <c r="U60" s="92">
        <f t="shared" si="0"/>
        <v>-0.033220338983050844</v>
      </c>
      <c r="V60" s="204">
        <f>21147.5+3690+1708+783+1453+1727.5+713</f>
        <v>31222</v>
      </c>
      <c r="W60" s="74">
        <f>2248+452+253+99+248+260+103</f>
        <v>3663</v>
      </c>
      <c r="X60" s="156">
        <f>IF(V60&lt;&gt;0,V60/W60,"")</f>
        <v>8.523614523614524</v>
      </c>
      <c r="Y60" s="122"/>
      <c r="Z60" s="122"/>
      <c r="AA60" s="127"/>
      <c r="AB60" s="127"/>
      <c r="AC60" s="127"/>
      <c r="AD60" s="127"/>
    </row>
    <row r="61" spans="1:30" s="124" customFormat="1" ht="20.25" customHeight="1">
      <c r="A61" s="129">
        <v>55</v>
      </c>
      <c r="B61" s="143"/>
      <c r="C61" s="153" t="s">
        <v>220</v>
      </c>
      <c r="D61" s="195">
        <v>38723</v>
      </c>
      <c r="E61" s="196" t="s">
        <v>73</v>
      </c>
      <c r="F61" s="196" t="s">
        <v>162</v>
      </c>
      <c r="G61" s="199">
        <v>199</v>
      </c>
      <c r="H61" s="199">
        <v>1</v>
      </c>
      <c r="I61" s="103">
        <v>18</v>
      </c>
      <c r="J61" s="213">
        <v>169</v>
      </c>
      <c r="K61" s="214">
        <v>44</v>
      </c>
      <c r="L61" s="213">
        <v>314</v>
      </c>
      <c r="M61" s="214">
        <v>82</v>
      </c>
      <c r="N61" s="213">
        <v>223</v>
      </c>
      <c r="O61" s="214">
        <v>59</v>
      </c>
      <c r="P61" s="178">
        <f t="shared" si="7"/>
        <v>706</v>
      </c>
      <c r="Q61" s="148">
        <f t="shared" si="7"/>
        <v>185</v>
      </c>
      <c r="R61" s="73">
        <f t="shared" si="8"/>
        <v>185</v>
      </c>
      <c r="S61" s="102">
        <f t="shared" si="9"/>
        <v>3.8162162162162163</v>
      </c>
      <c r="T61" s="200">
        <v>911</v>
      </c>
      <c r="U61" s="92">
        <f t="shared" si="0"/>
        <v>-0.22502744237102085</v>
      </c>
      <c r="V61" s="200">
        <v>6508168.1</v>
      </c>
      <c r="W61" s="201">
        <v>994820</v>
      </c>
      <c r="X61" s="156">
        <f>V61/W61</f>
        <v>6.542055949820067</v>
      </c>
      <c r="Y61" s="122"/>
      <c r="Z61" s="122"/>
      <c r="AA61" s="127"/>
      <c r="AB61" s="127"/>
      <c r="AC61" s="127"/>
      <c r="AD61" s="127"/>
    </row>
    <row r="62" spans="1:30" s="124" customFormat="1" ht="20.25" customHeight="1">
      <c r="A62" s="129">
        <v>56</v>
      </c>
      <c r="B62" s="143"/>
      <c r="C62" s="71" t="s">
        <v>79</v>
      </c>
      <c r="D62" s="151">
        <v>38758</v>
      </c>
      <c r="E62" s="151" t="s">
        <v>72</v>
      </c>
      <c r="F62" s="71" t="s">
        <v>144</v>
      </c>
      <c r="G62" s="105">
        <v>61</v>
      </c>
      <c r="H62" s="105">
        <v>1</v>
      </c>
      <c r="I62" s="84">
        <v>13</v>
      </c>
      <c r="J62" s="87">
        <v>98</v>
      </c>
      <c r="K62" s="101">
        <v>29</v>
      </c>
      <c r="L62" s="87">
        <v>234</v>
      </c>
      <c r="M62" s="101">
        <v>72</v>
      </c>
      <c r="N62" s="87">
        <v>299</v>
      </c>
      <c r="O62" s="101">
        <v>87</v>
      </c>
      <c r="P62" s="178">
        <f t="shared" si="7"/>
        <v>631</v>
      </c>
      <c r="Q62" s="148">
        <f t="shared" si="7"/>
        <v>188</v>
      </c>
      <c r="R62" s="73">
        <f t="shared" si="8"/>
        <v>188</v>
      </c>
      <c r="S62" s="102">
        <f t="shared" si="9"/>
        <v>3.356382978723404</v>
      </c>
      <c r="T62" s="198">
        <v>1013.5</v>
      </c>
      <c r="U62" s="92">
        <f t="shared" si="0"/>
        <v>-0.37740503206709425</v>
      </c>
      <c r="V62" s="198">
        <v>1290335</v>
      </c>
      <c r="W62" s="72">
        <v>157978</v>
      </c>
      <c r="X62" s="156">
        <f>V62/W62</f>
        <v>8.167814505817265</v>
      </c>
      <c r="Y62" s="122"/>
      <c r="Z62" s="122"/>
      <c r="AA62" s="127"/>
      <c r="AB62" s="127"/>
      <c r="AC62" s="127"/>
      <c r="AD62" s="127"/>
    </row>
    <row r="63" spans="1:30" s="124" customFormat="1" ht="20.25" customHeight="1">
      <c r="A63" s="129">
        <v>57</v>
      </c>
      <c r="B63" s="143"/>
      <c r="C63" s="153" t="s">
        <v>113</v>
      </c>
      <c r="D63" s="197">
        <v>38751</v>
      </c>
      <c r="E63" s="152" t="s">
        <v>84</v>
      </c>
      <c r="F63" s="153" t="s">
        <v>164</v>
      </c>
      <c r="G63" s="119">
        <v>1</v>
      </c>
      <c r="H63" s="119">
        <v>1</v>
      </c>
      <c r="I63" s="85">
        <v>9</v>
      </c>
      <c r="J63" s="89">
        <v>210</v>
      </c>
      <c r="K63" s="215">
        <v>70</v>
      </c>
      <c r="L63" s="89">
        <v>210</v>
      </c>
      <c r="M63" s="215">
        <v>70</v>
      </c>
      <c r="N63" s="89">
        <v>210</v>
      </c>
      <c r="O63" s="215">
        <v>70</v>
      </c>
      <c r="P63" s="178">
        <f t="shared" si="7"/>
        <v>630</v>
      </c>
      <c r="Q63" s="148">
        <f t="shared" si="7"/>
        <v>210</v>
      </c>
      <c r="R63" s="73">
        <f t="shared" si="8"/>
        <v>210</v>
      </c>
      <c r="S63" s="102">
        <f t="shared" si="9"/>
        <v>3</v>
      </c>
      <c r="T63" s="202"/>
      <c r="U63" s="92">
        <f t="shared" si="0"/>
      </c>
      <c r="V63" s="202">
        <v>24356</v>
      </c>
      <c r="W63" s="74">
        <v>3285</v>
      </c>
      <c r="X63" s="156">
        <f>V63/W63</f>
        <v>7.414307458143075</v>
      </c>
      <c r="Y63" s="122"/>
      <c r="Z63" s="122"/>
      <c r="AA63" s="127"/>
      <c r="AB63" s="127"/>
      <c r="AC63" s="127"/>
      <c r="AD63" s="127"/>
    </row>
    <row r="64" spans="1:30" s="124" customFormat="1" ht="20.25" customHeight="1">
      <c r="A64" s="129">
        <v>58</v>
      </c>
      <c r="B64" s="143"/>
      <c r="C64" s="71" t="s">
        <v>103</v>
      </c>
      <c r="D64" s="151">
        <v>38702</v>
      </c>
      <c r="E64" s="71" t="s">
        <v>85</v>
      </c>
      <c r="F64" s="71" t="s">
        <v>221</v>
      </c>
      <c r="G64" s="105">
        <v>10</v>
      </c>
      <c r="H64" s="105">
        <v>3</v>
      </c>
      <c r="I64" s="84">
        <v>14</v>
      </c>
      <c r="J64" s="87">
        <v>118</v>
      </c>
      <c r="K64" s="101">
        <v>23</v>
      </c>
      <c r="L64" s="87">
        <v>195</v>
      </c>
      <c r="M64" s="101">
        <v>44</v>
      </c>
      <c r="N64" s="87">
        <v>313.5</v>
      </c>
      <c r="O64" s="101">
        <v>68</v>
      </c>
      <c r="P64" s="178">
        <f t="shared" si="7"/>
        <v>626.5</v>
      </c>
      <c r="Q64" s="148">
        <f t="shared" si="7"/>
        <v>135</v>
      </c>
      <c r="R64" s="73">
        <f t="shared" si="8"/>
        <v>45</v>
      </c>
      <c r="S64" s="102">
        <f t="shared" si="9"/>
        <v>4.640740740740741</v>
      </c>
      <c r="T64" s="205">
        <v>725</v>
      </c>
      <c r="U64" s="92">
        <f t="shared" si="0"/>
        <v>-0.13586206896551725</v>
      </c>
      <c r="V64" s="204">
        <v>136007.5</v>
      </c>
      <c r="W64" s="74">
        <v>15843</v>
      </c>
      <c r="X64" s="156">
        <f>IF(V64&lt;&gt;0,V64/W64,"")</f>
        <v>8.584706179385217</v>
      </c>
      <c r="Y64" s="122"/>
      <c r="Z64" s="122"/>
      <c r="AA64" s="127"/>
      <c r="AB64" s="127"/>
      <c r="AC64" s="127"/>
      <c r="AD64" s="127"/>
    </row>
    <row r="65" spans="1:30" s="124" customFormat="1" ht="20.25" customHeight="1">
      <c r="A65" s="129">
        <v>59</v>
      </c>
      <c r="B65" s="143"/>
      <c r="C65" s="71" t="s">
        <v>101</v>
      </c>
      <c r="D65" s="151">
        <v>38667</v>
      </c>
      <c r="E65" s="151" t="s">
        <v>72</v>
      </c>
      <c r="F65" s="71" t="s">
        <v>156</v>
      </c>
      <c r="G65" s="105">
        <v>76</v>
      </c>
      <c r="H65" s="105">
        <v>1</v>
      </c>
      <c r="I65" s="84">
        <v>18</v>
      </c>
      <c r="J65" s="87">
        <v>205</v>
      </c>
      <c r="K65" s="101">
        <v>41</v>
      </c>
      <c r="L65" s="87">
        <v>205</v>
      </c>
      <c r="M65" s="101">
        <v>41</v>
      </c>
      <c r="N65" s="87">
        <v>205</v>
      </c>
      <c r="O65" s="101">
        <v>41</v>
      </c>
      <c r="P65" s="178">
        <f>+J65+L65+N65</f>
        <v>615</v>
      </c>
      <c r="Q65" s="148">
        <f>+K65+M65+O65</f>
        <v>123</v>
      </c>
      <c r="R65" s="73">
        <f>IF(P65&lt;&gt;0,Q65/H65,"")</f>
        <v>123</v>
      </c>
      <c r="S65" s="102">
        <f>IF(P65&lt;&gt;0,P65/Q65,"")</f>
        <v>5</v>
      </c>
      <c r="T65" s="198">
        <v>615</v>
      </c>
      <c r="U65" s="92">
        <f aca="true" t="shared" si="10" ref="U65:U72">IF(T65&lt;&gt;0,-(T65-P65)/T65,"")</f>
        <v>0</v>
      </c>
      <c r="V65" s="198">
        <v>2497379.5</v>
      </c>
      <c r="W65" s="72">
        <v>382146</v>
      </c>
      <c r="X65" s="156">
        <f aca="true" t="shared" si="11" ref="X65:X71">V65/W65</f>
        <v>6.535144944602325</v>
      </c>
      <c r="Y65" s="122"/>
      <c r="Z65" s="122"/>
      <c r="AA65" s="127"/>
      <c r="AB65" s="127"/>
      <c r="AC65" s="127"/>
      <c r="AD65" s="127"/>
    </row>
    <row r="66" spans="1:30" s="124" customFormat="1" ht="20.25" customHeight="1">
      <c r="A66" s="129">
        <v>60</v>
      </c>
      <c r="B66" s="143"/>
      <c r="C66" s="71" t="s">
        <v>102</v>
      </c>
      <c r="D66" s="151">
        <v>38667</v>
      </c>
      <c r="E66" s="151" t="s">
        <v>72</v>
      </c>
      <c r="F66" s="71" t="s">
        <v>209</v>
      </c>
      <c r="G66" s="105">
        <v>51</v>
      </c>
      <c r="H66" s="105">
        <v>1</v>
      </c>
      <c r="I66" s="84">
        <v>24</v>
      </c>
      <c r="J66" s="87">
        <v>205</v>
      </c>
      <c r="K66" s="101">
        <v>41</v>
      </c>
      <c r="L66" s="87">
        <v>205</v>
      </c>
      <c r="M66" s="101">
        <v>41</v>
      </c>
      <c r="N66" s="87">
        <v>205</v>
      </c>
      <c r="O66" s="101">
        <v>41</v>
      </c>
      <c r="P66" s="180">
        <f>J66+L66+N66</f>
        <v>615</v>
      </c>
      <c r="Q66" s="147">
        <f>K66+M66+O66</f>
        <v>123</v>
      </c>
      <c r="R66" s="76">
        <f>Q66/H66</f>
        <v>123</v>
      </c>
      <c r="S66" s="167">
        <f>P66/Q66</f>
        <v>5</v>
      </c>
      <c r="T66" s="198">
        <v>615</v>
      </c>
      <c r="U66" s="92">
        <f t="shared" si="10"/>
        <v>0</v>
      </c>
      <c r="V66" s="198">
        <v>1002759.5</v>
      </c>
      <c r="W66" s="72">
        <v>141559</v>
      </c>
      <c r="X66" s="157">
        <f t="shared" si="11"/>
        <v>7.083685954266419</v>
      </c>
      <c r="Y66" s="122"/>
      <c r="Z66" s="122"/>
      <c r="AA66" s="127"/>
      <c r="AB66" s="127"/>
      <c r="AC66" s="127"/>
      <c r="AD66" s="127"/>
    </row>
    <row r="67" spans="1:30" s="124" customFormat="1" ht="20.25" customHeight="1">
      <c r="A67" s="129">
        <v>61</v>
      </c>
      <c r="B67" s="143"/>
      <c r="C67" s="71" t="s">
        <v>66</v>
      </c>
      <c r="D67" s="151">
        <v>38527</v>
      </c>
      <c r="E67" s="151" t="s">
        <v>72</v>
      </c>
      <c r="F67" s="71" t="s">
        <v>150</v>
      </c>
      <c r="G67" s="105">
        <v>43</v>
      </c>
      <c r="H67" s="105">
        <v>1</v>
      </c>
      <c r="I67" s="84">
        <v>30</v>
      </c>
      <c r="J67" s="87">
        <v>205</v>
      </c>
      <c r="K67" s="101">
        <v>41</v>
      </c>
      <c r="L67" s="87">
        <v>205</v>
      </c>
      <c r="M67" s="101">
        <v>41</v>
      </c>
      <c r="N67" s="87">
        <v>205</v>
      </c>
      <c r="O67" s="101">
        <v>41</v>
      </c>
      <c r="P67" s="179">
        <f>J67+L67+N67</f>
        <v>615</v>
      </c>
      <c r="Q67" s="174">
        <f>K67+M67+O67</f>
        <v>123</v>
      </c>
      <c r="R67" s="76">
        <f>Q67/H67</f>
        <v>123</v>
      </c>
      <c r="S67" s="167">
        <f>P67/Q67</f>
        <v>5</v>
      </c>
      <c r="T67" s="198">
        <v>615</v>
      </c>
      <c r="U67" s="92">
        <f t="shared" si="10"/>
        <v>0</v>
      </c>
      <c r="V67" s="198">
        <v>745379.5</v>
      </c>
      <c r="W67" s="72">
        <v>95227</v>
      </c>
      <c r="X67" s="157">
        <f t="shared" si="11"/>
        <v>7.827396641708759</v>
      </c>
      <c r="Y67" s="122"/>
      <c r="Z67" s="122"/>
      <c r="AA67" s="127"/>
      <c r="AB67" s="127"/>
      <c r="AC67" s="127"/>
      <c r="AD67" s="127"/>
    </row>
    <row r="68" spans="1:30" s="124" customFormat="1" ht="20.25" customHeight="1">
      <c r="A68" s="129">
        <v>62</v>
      </c>
      <c r="B68" s="143"/>
      <c r="C68" s="153" t="s">
        <v>81</v>
      </c>
      <c r="D68" s="195">
        <v>38709</v>
      </c>
      <c r="E68" s="196" t="s">
        <v>73</v>
      </c>
      <c r="F68" s="196" t="s">
        <v>149</v>
      </c>
      <c r="G68" s="199">
        <v>233</v>
      </c>
      <c r="H68" s="199">
        <v>1</v>
      </c>
      <c r="I68" s="103">
        <v>19</v>
      </c>
      <c r="J68" s="213">
        <v>166</v>
      </c>
      <c r="K68" s="214">
        <v>51</v>
      </c>
      <c r="L68" s="213">
        <v>115</v>
      </c>
      <c r="M68" s="214">
        <v>35</v>
      </c>
      <c r="N68" s="213">
        <v>265</v>
      </c>
      <c r="O68" s="214">
        <v>80</v>
      </c>
      <c r="P68" s="178">
        <f aca="true" t="shared" si="12" ref="P68:Q70">+J68+L68+N68</f>
        <v>546</v>
      </c>
      <c r="Q68" s="148">
        <f t="shared" si="12"/>
        <v>166</v>
      </c>
      <c r="R68" s="73">
        <f>IF(P68&lt;&gt;0,Q68/H68,"")</f>
        <v>166</v>
      </c>
      <c r="S68" s="102">
        <f>IF(P68&lt;&gt;0,P68/Q68,"")</f>
        <v>3.289156626506024</v>
      </c>
      <c r="T68" s="200"/>
      <c r="U68" s="92">
        <f t="shared" si="10"/>
      </c>
      <c r="V68" s="200">
        <v>17066652.5</v>
      </c>
      <c r="W68" s="201">
        <v>2571990</v>
      </c>
      <c r="X68" s="156">
        <f t="shared" si="11"/>
        <v>6.635582758875423</v>
      </c>
      <c r="Y68" s="122"/>
      <c r="Z68" s="122"/>
      <c r="AA68" s="127"/>
      <c r="AB68" s="127"/>
      <c r="AC68" s="127"/>
      <c r="AD68" s="127"/>
    </row>
    <row r="69" spans="1:30" s="124" customFormat="1" ht="20.25" customHeight="1">
      <c r="A69" s="129">
        <v>63</v>
      </c>
      <c r="B69" s="143"/>
      <c r="C69" s="71" t="s">
        <v>63</v>
      </c>
      <c r="D69" s="151">
        <v>38779</v>
      </c>
      <c r="E69" s="151" t="s">
        <v>72</v>
      </c>
      <c r="F69" s="71" t="s">
        <v>144</v>
      </c>
      <c r="G69" s="105">
        <v>96</v>
      </c>
      <c r="H69" s="105">
        <v>1</v>
      </c>
      <c r="I69" s="84">
        <v>8</v>
      </c>
      <c r="J69" s="87">
        <v>143</v>
      </c>
      <c r="K69" s="101">
        <v>23</v>
      </c>
      <c r="L69" s="87">
        <v>134</v>
      </c>
      <c r="M69" s="101">
        <v>24</v>
      </c>
      <c r="N69" s="87">
        <v>213</v>
      </c>
      <c r="O69" s="101">
        <v>35</v>
      </c>
      <c r="P69" s="178">
        <f t="shared" si="12"/>
        <v>490</v>
      </c>
      <c r="Q69" s="148">
        <f t="shared" si="12"/>
        <v>82</v>
      </c>
      <c r="R69" s="73">
        <f>IF(P69&lt;&gt;0,Q69/H69,"")</f>
        <v>82</v>
      </c>
      <c r="S69" s="102">
        <f>IF(P69&lt;&gt;0,P69/Q69,"")</f>
        <v>5.975609756097561</v>
      </c>
      <c r="T69" s="198">
        <v>760.5</v>
      </c>
      <c r="U69" s="92">
        <f t="shared" si="10"/>
        <v>-0.3556870479947403</v>
      </c>
      <c r="V69" s="198">
        <v>1087267</v>
      </c>
      <c r="W69" s="72">
        <v>143761</v>
      </c>
      <c r="X69" s="156">
        <f t="shared" si="11"/>
        <v>7.563017786465036</v>
      </c>
      <c r="Y69" s="122"/>
      <c r="Z69" s="122"/>
      <c r="AA69" s="127"/>
      <c r="AB69" s="127"/>
      <c r="AC69" s="127"/>
      <c r="AD69" s="127"/>
    </row>
    <row r="70" spans="1:30" s="124" customFormat="1" ht="20.25" customHeight="1">
      <c r="A70" s="129">
        <v>64</v>
      </c>
      <c r="B70" s="143"/>
      <c r="C70" s="153" t="s">
        <v>168</v>
      </c>
      <c r="D70" s="197">
        <v>38562</v>
      </c>
      <c r="E70" s="152" t="s">
        <v>84</v>
      </c>
      <c r="F70" s="153" t="s">
        <v>222</v>
      </c>
      <c r="G70" s="119">
        <v>17</v>
      </c>
      <c r="H70" s="119">
        <v>1</v>
      </c>
      <c r="I70" s="85">
        <v>18</v>
      </c>
      <c r="J70" s="89">
        <v>120</v>
      </c>
      <c r="K70" s="215">
        <v>40</v>
      </c>
      <c r="L70" s="89">
        <v>150</v>
      </c>
      <c r="M70" s="215">
        <v>50</v>
      </c>
      <c r="N70" s="89">
        <v>150</v>
      </c>
      <c r="O70" s="215">
        <v>50</v>
      </c>
      <c r="P70" s="178">
        <f t="shared" si="12"/>
        <v>420</v>
      </c>
      <c r="Q70" s="148">
        <f t="shared" si="12"/>
        <v>140</v>
      </c>
      <c r="R70" s="73">
        <f>IF(P70&lt;&gt;0,Q70/H70,"")</f>
        <v>140</v>
      </c>
      <c r="S70" s="102">
        <f>IF(P70&lt;&gt;0,P70/Q70,"")</f>
        <v>3</v>
      </c>
      <c r="T70" s="202"/>
      <c r="U70" s="92">
        <f t="shared" si="10"/>
      </c>
      <c r="V70" s="202">
        <v>126127</v>
      </c>
      <c r="W70" s="74">
        <v>19274</v>
      </c>
      <c r="X70" s="156">
        <f t="shared" si="11"/>
        <v>6.543893327799108</v>
      </c>
      <c r="Y70" s="122"/>
      <c r="Z70" s="122"/>
      <c r="AA70" s="127"/>
      <c r="AB70" s="127"/>
      <c r="AC70" s="127"/>
      <c r="AD70" s="127"/>
    </row>
    <row r="71" spans="1:30" s="124" customFormat="1" ht="20.25" customHeight="1">
      <c r="A71" s="129">
        <v>65</v>
      </c>
      <c r="B71" s="143"/>
      <c r="C71" s="153" t="s">
        <v>170</v>
      </c>
      <c r="D71" s="197">
        <v>38723</v>
      </c>
      <c r="E71" s="152" t="s">
        <v>84</v>
      </c>
      <c r="F71" s="153" t="s">
        <v>188</v>
      </c>
      <c r="G71" s="119">
        <v>3</v>
      </c>
      <c r="H71" s="119">
        <v>1</v>
      </c>
      <c r="I71" s="85">
        <v>13</v>
      </c>
      <c r="J71" s="89">
        <v>120</v>
      </c>
      <c r="K71" s="215">
        <v>40</v>
      </c>
      <c r="L71" s="89">
        <v>150</v>
      </c>
      <c r="M71" s="215">
        <v>50</v>
      </c>
      <c r="N71" s="89">
        <v>150</v>
      </c>
      <c r="O71" s="215">
        <v>50</v>
      </c>
      <c r="P71" s="179">
        <f>J71+L71+N71</f>
        <v>420</v>
      </c>
      <c r="Q71" s="174">
        <f>K71+M71+O71</f>
        <v>140</v>
      </c>
      <c r="R71" s="76">
        <f>Q71/H71</f>
        <v>140</v>
      </c>
      <c r="S71" s="167">
        <f>P71/Q71</f>
        <v>3</v>
      </c>
      <c r="T71" s="202"/>
      <c r="U71" s="92">
        <f t="shared" si="10"/>
      </c>
      <c r="V71" s="202">
        <v>57387.5</v>
      </c>
      <c r="W71" s="74">
        <v>8396</v>
      </c>
      <c r="X71" s="157">
        <f t="shared" si="11"/>
        <v>6.835100047641734</v>
      </c>
      <c r="Y71" s="122"/>
      <c r="Z71" s="122"/>
      <c r="AA71" s="127"/>
      <c r="AB71" s="127"/>
      <c r="AC71" s="127"/>
      <c r="AD71" s="127"/>
    </row>
    <row r="72" spans="1:30" s="124" customFormat="1" ht="20.25" customHeight="1">
      <c r="A72" s="129">
        <v>66</v>
      </c>
      <c r="B72" s="143"/>
      <c r="C72" s="153" t="s">
        <v>171</v>
      </c>
      <c r="D72" s="197">
        <v>38653</v>
      </c>
      <c r="E72" s="152" t="s">
        <v>84</v>
      </c>
      <c r="F72" s="153" t="s">
        <v>223</v>
      </c>
      <c r="G72" s="119">
        <v>3</v>
      </c>
      <c r="H72" s="119">
        <v>1</v>
      </c>
      <c r="I72" s="85">
        <v>14</v>
      </c>
      <c r="J72" s="89">
        <v>120</v>
      </c>
      <c r="K72" s="215">
        <v>40</v>
      </c>
      <c r="L72" s="89">
        <v>150</v>
      </c>
      <c r="M72" s="215">
        <v>50</v>
      </c>
      <c r="N72" s="89">
        <v>150</v>
      </c>
      <c r="O72" s="215">
        <v>50</v>
      </c>
      <c r="P72" s="178">
        <f aca="true" t="shared" si="13" ref="P72:Q74">+J72+L72+N72</f>
        <v>420</v>
      </c>
      <c r="Q72" s="148">
        <f t="shared" si="13"/>
        <v>140</v>
      </c>
      <c r="R72" s="73">
        <f>IF(P72&lt;&gt;0,Q72/H72,"")</f>
        <v>140</v>
      </c>
      <c r="S72" s="102">
        <f>IF(P72&lt;&gt;0,P72/Q72,"")</f>
        <v>3</v>
      </c>
      <c r="T72" s="202"/>
      <c r="U72" s="92">
        <f t="shared" si="10"/>
      </c>
      <c r="V72" s="202">
        <v>19704</v>
      </c>
      <c r="W72" s="74">
        <v>4345</v>
      </c>
      <c r="X72" s="156">
        <f>IF(V72&lt;&gt;0,V72/W72,"")</f>
        <v>4.534867663981588</v>
      </c>
      <c r="Y72" s="122"/>
      <c r="Z72" s="122"/>
      <c r="AA72" s="127"/>
      <c r="AB72" s="127"/>
      <c r="AC72" s="127"/>
      <c r="AD72" s="127"/>
    </row>
    <row r="73" spans="1:30" s="124" customFormat="1" ht="20.25" customHeight="1">
      <c r="A73" s="129">
        <v>67</v>
      </c>
      <c r="B73" s="143"/>
      <c r="C73" s="71" t="s">
        <v>83</v>
      </c>
      <c r="D73" s="151">
        <v>38695</v>
      </c>
      <c r="E73" s="71" t="s">
        <v>76</v>
      </c>
      <c r="F73" s="71" t="s">
        <v>137</v>
      </c>
      <c r="G73" s="105">
        <v>77</v>
      </c>
      <c r="H73" s="105">
        <v>2</v>
      </c>
      <c r="I73" s="84">
        <v>22</v>
      </c>
      <c r="J73" s="87">
        <v>47</v>
      </c>
      <c r="K73" s="101">
        <v>25</v>
      </c>
      <c r="L73" s="87">
        <v>153</v>
      </c>
      <c r="M73" s="101">
        <v>72</v>
      </c>
      <c r="N73" s="87">
        <v>174</v>
      </c>
      <c r="O73" s="101">
        <v>81</v>
      </c>
      <c r="P73" s="178">
        <f t="shared" si="13"/>
        <v>374</v>
      </c>
      <c r="Q73" s="148">
        <f t="shared" si="13"/>
        <v>178</v>
      </c>
      <c r="R73" s="73">
        <f>IF(P73&lt;&gt;0,Q73/H73,"")</f>
        <v>89</v>
      </c>
      <c r="S73" s="102">
        <f>IF(P73&lt;&gt;0,P73/Q73,"")</f>
        <v>2.101123595505618</v>
      </c>
      <c r="T73" s="204">
        <v>94</v>
      </c>
      <c r="U73" s="92">
        <f aca="true" t="shared" si="14" ref="U73:U84">IF(T73&lt;&gt;0,-(T73-P73)/T73,"")</f>
        <v>2.978723404255319</v>
      </c>
      <c r="V73" s="198">
        <v>1922095</v>
      </c>
      <c r="W73" s="72">
        <v>280865</v>
      </c>
      <c r="X73" s="156">
        <f aca="true" t="shared" si="15" ref="X73:X80">V73/W73</f>
        <v>6.843483524113008</v>
      </c>
      <c r="Y73" s="122"/>
      <c r="Z73" s="122"/>
      <c r="AA73" s="127"/>
      <c r="AB73" s="127"/>
      <c r="AC73" s="127"/>
      <c r="AD73" s="127"/>
    </row>
    <row r="74" spans="1:30" s="124" customFormat="1" ht="20.25" customHeight="1">
      <c r="A74" s="129">
        <v>68</v>
      </c>
      <c r="B74" s="143"/>
      <c r="C74" s="71" t="s">
        <v>69</v>
      </c>
      <c r="D74" s="151">
        <v>38779</v>
      </c>
      <c r="E74" s="71" t="s">
        <v>85</v>
      </c>
      <c r="F74" s="71" t="s">
        <v>204</v>
      </c>
      <c r="G74" s="105">
        <v>10</v>
      </c>
      <c r="H74" s="105">
        <v>1</v>
      </c>
      <c r="I74" s="84">
        <v>9</v>
      </c>
      <c r="J74" s="87">
        <v>94</v>
      </c>
      <c r="K74" s="101">
        <v>17</v>
      </c>
      <c r="L74" s="87">
        <v>185</v>
      </c>
      <c r="M74" s="101">
        <v>36</v>
      </c>
      <c r="N74" s="87">
        <v>91</v>
      </c>
      <c r="O74" s="101">
        <v>17</v>
      </c>
      <c r="P74" s="178">
        <f t="shared" si="13"/>
        <v>370</v>
      </c>
      <c r="Q74" s="148">
        <f t="shared" si="13"/>
        <v>70</v>
      </c>
      <c r="R74" s="73">
        <f>IF(P74&lt;&gt;0,Q74/H74,"")</f>
        <v>70</v>
      </c>
      <c r="S74" s="102">
        <f>IF(P74&lt;&gt;0,P74/Q74,"")</f>
        <v>5.285714285714286</v>
      </c>
      <c r="T74" s="205">
        <v>606</v>
      </c>
      <c r="U74" s="92">
        <f t="shared" si="14"/>
        <v>-0.38943894389438943</v>
      </c>
      <c r="V74" s="198">
        <v>94590</v>
      </c>
      <c r="W74" s="72">
        <v>11802</v>
      </c>
      <c r="X74" s="156">
        <f t="shared" si="15"/>
        <v>8.014743263853584</v>
      </c>
      <c r="Y74" s="122"/>
      <c r="Z74" s="122"/>
      <c r="AA74" s="127"/>
      <c r="AB74" s="127"/>
      <c r="AC74" s="127"/>
      <c r="AD74" s="127"/>
    </row>
    <row r="75" spans="1:30" s="124" customFormat="1" ht="20.25" customHeight="1">
      <c r="A75" s="129">
        <v>69</v>
      </c>
      <c r="B75" s="143"/>
      <c r="C75" s="153" t="s">
        <v>114</v>
      </c>
      <c r="D75" s="197">
        <v>38723</v>
      </c>
      <c r="E75" s="152" t="s">
        <v>84</v>
      </c>
      <c r="F75" s="153" t="s">
        <v>224</v>
      </c>
      <c r="G75" s="119">
        <v>5</v>
      </c>
      <c r="H75" s="119">
        <v>1</v>
      </c>
      <c r="I75" s="85">
        <v>8</v>
      </c>
      <c r="J75" s="89">
        <v>42</v>
      </c>
      <c r="K75" s="215">
        <v>8</v>
      </c>
      <c r="L75" s="89">
        <v>104</v>
      </c>
      <c r="M75" s="215">
        <v>20</v>
      </c>
      <c r="N75" s="89">
        <v>94</v>
      </c>
      <c r="O75" s="215">
        <v>18</v>
      </c>
      <c r="P75" s="180">
        <f>J75+L75+N75</f>
        <v>240</v>
      </c>
      <c r="Q75" s="147">
        <f>K75+M75+O75</f>
        <v>46</v>
      </c>
      <c r="R75" s="76">
        <f>Q75/H75</f>
        <v>46</v>
      </c>
      <c r="S75" s="167">
        <f>P75/Q75</f>
        <v>5.217391304347826</v>
      </c>
      <c r="T75" s="202"/>
      <c r="U75" s="92">
        <f t="shared" si="14"/>
      </c>
      <c r="V75" s="202">
        <v>12665</v>
      </c>
      <c r="W75" s="74">
        <v>1813</v>
      </c>
      <c r="X75" s="157">
        <f t="shared" si="15"/>
        <v>6.9856591285162715</v>
      </c>
      <c r="Y75" s="122"/>
      <c r="Z75" s="122"/>
      <c r="AA75" s="127"/>
      <c r="AB75" s="127"/>
      <c r="AC75" s="127"/>
      <c r="AD75" s="127"/>
    </row>
    <row r="76" spans="1:30" s="124" customFormat="1" ht="20.25" customHeight="1">
      <c r="A76" s="129">
        <v>70</v>
      </c>
      <c r="B76" s="143"/>
      <c r="C76" s="71" t="s">
        <v>67</v>
      </c>
      <c r="D76" s="151">
        <v>38765</v>
      </c>
      <c r="E76" s="151" t="s">
        <v>72</v>
      </c>
      <c r="F76" s="71" t="s">
        <v>77</v>
      </c>
      <c r="G76" s="105">
        <v>24</v>
      </c>
      <c r="H76" s="105">
        <v>2</v>
      </c>
      <c r="I76" s="84">
        <v>10</v>
      </c>
      <c r="J76" s="87">
        <v>30</v>
      </c>
      <c r="K76" s="101">
        <v>3</v>
      </c>
      <c r="L76" s="87">
        <v>60</v>
      </c>
      <c r="M76" s="101">
        <v>7</v>
      </c>
      <c r="N76" s="87">
        <v>104</v>
      </c>
      <c r="O76" s="101">
        <v>13</v>
      </c>
      <c r="P76" s="178">
        <f aca="true" t="shared" si="16" ref="P76:Q84">+J76+L76+N76</f>
        <v>194</v>
      </c>
      <c r="Q76" s="148">
        <f t="shared" si="16"/>
        <v>23</v>
      </c>
      <c r="R76" s="73">
        <f aca="true" t="shared" si="17" ref="R76:R84">IF(P76&lt;&gt;0,Q76/H76,"")</f>
        <v>11.5</v>
      </c>
      <c r="S76" s="102">
        <f aca="true" t="shared" si="18" ref="S76:S84">IF(P76&lt;&gt;0,P76/Q76,"")</f>
        <v>8.434782608695652</v>
      </c>
      <c r="T76" s="198">
        <v>4569</v>
      </c>
      <c r="U76" s="92">
        <f t="shared" si="14"/>
        <v>-0.9575399430947691</v>
      </c>
      <c r="V76" s="198">
        <v>725916</v>
      </c>
      <c r="W76" s="72">
        <v>82747</v>
      </c>
      <c r="X76" s="156">
        <f t="shared" si="15"/>
        <v>8.772716835655674</v>
      </c>
      <c r="Y76" s="122"/>
      <c r="Z76" s="122"/>
      <c r="AA76" s="127"/>
      <c r="AB76" s="127"/>
      <c r="AC76" s="127"/>
      <c r="AD76" s="127"/>
    </row>
    <row r="77" spans="1:30" s="124" customFormat="1" ht="20.25" customHeight="1">
      <c r="A77" s="129">
        <v>71</v>
      </c>
      <c r="B77" s="143"/>
      <c r="C77" s="71" t="s">
        <v>118</v>
      </c>
      <c r="D77" s="151">
        <v>38793</v>
      </c>
      <c r="E77" s="71" t="s">
        <v>135</v>
      </c>
      <c r="F77" s="71" t="s">
        <v>147</v>
      </c>
      <c r="G77" s="105">
        <v>71</v>
      </c>
      <c r="H77" s="105">
        <v>1</v>
      </c>
      <c r="I77" s="84">
        <v>8</v>
      </c>
      <c r="J77" s="87">
        <v>21.5</v>
      </c>
      <c r="K77" s="101">
        <v>7</v>
      </c>
      <c r="L77" s="87">
        <v>81.5</v>
      </c>
      <c r="M77" s="101">
        <v>27</v>
      </c>
      <c r="N77" s="87">
        <v>64</v>
      </c>
      <c r="O77" s="101">
        <v>21</v>
      </c>
      <c r="P77" s="178">
        <f aca="true" t="shared" si="19" ref="P77:Q79">+J77+L77+N77</f>
        <v>167</v>
      </c>
      <c r="Q77" s="148">
        <f t="shared" si="19"/>
        <v>55</v>
      </c>
      <c r="R77" s="73">
        <f>IF(P77&lt;&gt;0,Q77/H77,"")</f>
        <v>55</v>
      </c>
      <c r="S77" s="102">
        <f>IF(P77&lt;&gt;0,P77/Q77,"")</f>
        <v>3.036363636363636</v>
      </c>
      <c r="T77" s="198">
        <v>2566.5</v>
      </c>
      <c r="U77" s="92">
        <f t="shared" si="14"/>
        <v>-0.9349308396649133</v>
      </c>
      <c r="V77" s="204">
        <f>139188.5+65126.5+15320+6439+3617+3772+4116+167</f>
        <v>237746</v>
      </c>
      <c r="W77" s="74">
        <f>20151+10232+2945+1343+1021+739+717+55</f>
        <v>37203</v>
      </c>
      <c r="X77" s="156">
        <f t="shared" si="15"/>
        <v>6.390506141977798</v>
      </c>
      <c r="Y77" s="122"/>
      <c r="Z77" s="122"/>
      <c r="AA77" s="127"/>
      <c r="AB77" s="127"/>
      <c r="AC77" s="127"/>
      <c r="AD77" s="127"/>
    </row>
    <row r="78" spans="1:30" s="124" customFormat="1" ht="20.25" customHeight="1">
      <c r="A78" s="129">
        <v>72</v>
      </c>
      <c r="B78" s="143"/>
      <c r="C78" s="153" t="s">
        <v>169</v>
      </c>
      <c r="D78" s="197">
        <v>38520</v>
      </c>
      <c r="E78" s="152" t="s">
        <v>84</v>
      </c>
      <c r="F78" s="153" t="s">
        <v>186</v>
      </c>
      <c r="G78" s="119">
        <v>2</v>
      </c>
      <c r="H78" s="119">
        <v>1</v>
      </c>
      <c r="I78" s="85">
        <v>20</v>
      </c>
      <c r="J78" s="89">
        <v>33</v>
      </c>
      <c r="K78" s="215">
        <v>11</v>
      </c>
      <c r="L78" s="89">
        <v>30</v>
      </c>
      <c r="M78" s="215">
        <v>10</v>
      </c>
      <c r="N78" s="89">
        <v>72</v>
      </c>
      <c r="O78" s="215">
        <v>24</v>
      </c>
      <c r="P78" s="178">
        <f t="shared" si="19"/>
        <v>135</v>
      </c>
      <c r="Q78" s="148">
        <f t="shared" si="19"/>
        <v>45</v>
      </c>
      <c r="R78" s="73">
        <f>IF(P78&lt;&gt;0,Q78/H78,"")</f>
        <v>45</v>
      </c>
      <c r="S78" s="102">
        <f>IF(P78&lt;&gt;0,P78/Q78,"")</f>
        <v>3</v>
      </c>
      <c r="T78" s="202"/>
      <c r="U78" s="92">
        <f t="shared" si="14"/>
      </c>
      <c r="V78" s="202">
        <v>50843.5</v>
      </c>
      <c r="W78" s="74">
        <v>8682</v>
      </c>
      <c r="X78" s="156">
        <f t="shared" si="15"/>
        <v>5.856196728864317</v>
      </c>
      <c r="Y78" s="122"/>
      <c r="Z78" s="122"/>
      <c r="AA78" s="127"/>
      <c r="AB78" s="127"/>
      <c r="AC78" s="127"/>
      <c r="AD78" s="127"/>
    </row>
    <row r="79" spans="1:30" s="124" customFormat="1" ht="20.25" customHeight="1">
      <c r="A79" s="129">
        <v>73</v>
      </c>
      <c r="B79" s="143"/>
      <c r="C79" s="153" t="s">
        <v>225</v>
      </c>
      <c r="D79" s="197">
        <v>38499</v>
      </c>
      <c r="E79" s="152" t="s">
        <v>84</v>
      </c>
      <c r="F79" s="153" t="s">
        <v>186</v>
      </c>
      <c r="G79" s="119">
        <v>4</v>
      </c>
      <c r="H79" s="119">
        <v>2</v>
      </c>
      <c r="I79" s="85">
        <v>25</v>
      </c>
      <c r="J79" s="89">
        <v>20</v>
      </c>
      <c r="K79" s="215">
        <v>6</v>
      </c>
      <c r="L79" s="89">
        <v>70</v>
      </c>
      <c r="M79" s="215">
        <v>22</v>
      </c>
      <c r="N79" s="89">
        <v>34</v>
      </c>
      <c r="O79" s="215">
        <v>10</v>
      </c>
      <c r="P79" s="178">
        <f t="shared" si="19"/>
        <v>124</v>
      </c>
      <c r="Q79" s="148">
        <f t="shared" si="19"/>
        <v>38</v>
      </c>
      <c r="R79" s="73">
        <f>IF(P79&lt;&gt;0,Q79/H79,"")</f>
        <v>19</v>
      </c>
      <c r="S79" s="102">
        <f>IF(P79&lt;&gt;0,P79/Q79,"")</f>
        <v>3.263157894736842</v>
      </c>
      <c r="T79" s="202"/>
      <c r="U79" s="92">
        <f t="shared" si="14"/>
      </c>
      <c r="V79" s="202">
        <v>122342.5</v>
      </c>
      <c r="W79" s="74">
        <v>21310</v>
      </c>
      <c r="X79" s="156">
        <f t="shared" si="15"/>
        <v>5.741083998122947</v>
      </c>
      <c r="Y79" s="122"/>
      <c r="Z79" s="122"/>
      <c r="AA79" s="127"/>
      <c r="AB79" s="127"/>
      <c r="AC79" s="127"/>
      <c r="AD79" s="127"/>
    </row>
    <row r="80" spans="1:30" s="124" customFormat="1" ht="20.25" customHeight="1">
      <c r="A80" s="129">
        <v>74</v>
      </c>
      <c r="B80" s="143"/>
      <c r="C80" s="71" t="s">
        <v>80</v>
      </c>
      <c r="D80" s="151">
        <v>38744</v>
      </c>
      <c r="E80" s="71" t="s">
        <v>76</v>
      </c>
      <c r="F80" s="71" t="s">
        <v>160</v>
      </c>
      <c r="G80" s="105">
        <v>71</v>
      </c>
      <c r="H80" s="105">
        <v>1</v>
      </c>
      <c r="I80" s="84">
        <v>14</v>
      </c>
      <c r="J80" s="87">
        <v>40</v>
      </c>
      <c r="K80" s="101">
        <v>6</v>
      </c>
      <c r="L80" s="87">
        <v>25</v>
      </c>
      <c r="M80" s="101">
        <v>4</v>
      </c>
      <c r="N80" s="87">
        <v>58</v>
      </c>
      <c r="O80" s="101">
        <v>9</v>
      </c>
      <c r="P80" s="178">
        <f t="shared" si="16"/>
        <v>123</v>
      </c>
      <c r="Q80" s="148">
        <f t="shared" si="16"/>
        <v>19</v>
      </c>
      <c r="R80" s="73">
        <f t="shared" si="17"/>
        <v>19</v>
      </c>
      <c r="S80" s="102">
        <f t="shared" si="18"/>
        <v>6.473684210526316</v>
      </c>
      <c r="T80" s="198">
        <v>1596</v>
      </c>
      <c r="U80" s="92">
        <f t="shared" si="14"/>
        <v>-0.9229323308270677</v>
      </c>
      <c r="V80" s="198">
        <v>1843993</v>
      </c>
      <c r="W80" s="72">
        <v>228723</v>
      </c>
      <c r="X80" s="156">
        <f t="shared" si="15"/>
        <v>8.06212317956655</v>
      </c>
      <c r="Y80" s="122"/>
      <c r="Z80" s="122"/>
      <c r="AA80" s="127"/>
      <c r="AB80" s="127"/>
      <c r="AC80" s="127"/>
      <c r="AD80" s="127"/>
    </row>
    <row r="81" spans="1:30" s="124" customFormat="1" ht="20.25" customHeight="1">
      <c r="A81" s="129">
        <v>75</v>
      </c>
      <c r="B81" s="143"/>
      <c r="C81" s="153" t="s">
        <v>68</v>
      </c>
      <c r="D81" s="195">
        <v>38772</v>
      </c>
      <c r="E81" s="196" t="s">
        <v>74</v>
      </c>
      <c r="F81" s="196" t="s">
        <v>133</v>
      </c>
      <c r="G81" s="199">
        <v>49</v>
      </c>
      <c r="H81" s="199">
        <v>1</v>
      </c>
      <c r="I81" s="103">
        <v>11</v>
      </c>
      <c r="J81" s="213">
        <v>24</v>
      </c>
      <c r="K81" s="214">
        <v>6</v>
      </c>
      <c r="L81" s="213">
        <v>53</v>
      </c>
      <c r="M81" s="214">
        <v>13</v>
      </c>
      <c r="N81" s="213">
        <v>28</v>
      </c>
      <c r="O81" s="214">
        <v>7</v>
      </c>
      <c r="P81" s="181">
        <f t="shared" si="16"/>
        <v>105</v>
      </c>
      <c r="Q81" s="175">
        <f t="shared" si="16"/>
        <v>26</v>
      </c>
      <c r="R81" s="73">
        <f t="shared" si="17"/>
        <v>26</v>
      </c>
      <c r="S81" s="184">
        <f t="shared" si="18"/>
        <v>4.038461538461538</v>
      </c>
      <c r="T81" s="200">
        <v>363</v>
      </c>
      <c r="U81" s="92">
        <f t="shared" si="14"/>
        <v>-0.7107438016528925</v>
      </c>
      <c r="V81" s="200">
        <v>319926</v>
      </c>
      <c r="W81" s="201">
        <v>49470</v>
      </c>
      <c r="X81" s="156">
        <f>IF(V81&lt;&gt;0,V81/W81,"")</f>
        <v>6.467070952092177</v>
      </c>
      <c r="Y81" s="122"/>
      <c r="Z81" s="122"/>
      <c r="AA81" s="127"/>
      <c r="AB81" s="127"/>
      <c r="AC81" s="127"/>
      <c r="AD81" s="127"/>
    </row>
    <row r="82" spans="1:30" s="124" customFormat="1" ht="20.25" customHeight="1">
      <c r="A82" s="129">
        <v>76</v>
      </c>
      <c r="B82" s="143"/>
      <c r="C82" s="71" t="s">
        <v>183</v>
      </c>
      <c r="D82" s="151">
        <v>38730</v>
      </c>
      <c r="E82" s="71" t="s">
        <v>76</v>
      </c>
      <c r="F82" s="71" t="s">
        <v>137</v>
      </c>
      <c r="G82" s="105">
        <v>116</v>
      </c>
      <c r="H82" s="105">
        <v>1</v>
      </c>
      <c r="I82" s="84">
        <v>17</v>
      </c>
      <c r="J82" s="87">
        <v>10</v>
      </c>
      <c r="K82" s="101">
        <v>2</v>
      </c>
      <c r="L82" s="87">
        <v>22</v>
      </c>
      <c r="M82" s="101">
        <v>4</v>
      </c>
      <c r="N82" s="87">
        <v>30</v>
      </c>
      <c r="O82" s="101">
        <v>6</v>
      </c>
      <c r="P82" s="178">
        <f t="shared" si="16"/>
        <v>62</v>
      </c>
      <c r="Q82" s="148">
        <f t="shared" si="16"/>
        <v>12</v>
      </c>
      <c r="R82" s="73">
        <f t="shared" si="17"/>
        <v>12</v>
      </c>
      <c r="S82" s="102">
        <f t="shared" si="18"/>
        <v>5.166666666666667</v>
      </c>
      <c r="T82" s="204"/>
      <c r="U82" s="92">
        <f t="shared" si="14"/>
      </c>
      <c r="V82" s="198">
        <v>3275456</v>
      </c>
      <c r="W82" s="72">
        <v>466213</v>
      </c>
      <c r="X82" s="156">
        <f>V82/W82</f>
        <v>7.025664235017041</v>
      </c>
      <c r="Y82" s="122"/>
      <c r="Z82" s="122"/>
      <c r="AA82" s="127"/>
      <c r="AB82" s="127"/>
      <c r="AC82" s="127"/>
      <c r="AD82" s="127"/>
    </row>
    <row r="83" spans="1:30" s="124" customFormat="1" ht="20.25" customHeight="1">
      <c r="A83" s="129">
        <v>77</v>
      </c>
      <c r="B83" s="143"/>
      <c r="C83" s="71" t="s">
        <v>128</v>
      </c>
      <c r="D83" s="151">
        <v>38653</v>
      </c>
      <c r="E83" s="71" t="s">
        <v>76</v>
      </c>
      <c r="F83" s="71" t="s">
        <v>160</v>
      </c>
      <c r="G83" s="105">
        <v>92</v>
      </c>
      <c r="H83" s="105">
        <v>1</v>
      </c>
      <c r="I83" s="84">
        <v>28</v>
      </c>
      <c r="J83" s="87">
        <v>42</v>
      </c>
      <c r="K83" s="101">
        <v>7</v>
      </c>
      <c r="L83" s="87">
        <v>0</v>
      </c>
      <c r="M83" s="101">
        <v>0</v>
      </c>
      <c r="N83" s="87">
        <v>0</v>
      </c>
      <c r="O83" s="101">
        <v>0</v>
      </c>
      <c r="P83" s="178">
        <f t="shared" si="16"/>
        <v>42</v>
      </c>
      <c r="Q83" s="148">
        <f t="shared" si="16"/>
        <v>7</v>
      </c>
      <c r="R83" s="73">
        <f t="shared" si="17"/>
        <v>7</v>
      </c>
      <c r="S83" s="102">
        <f t="shared" si="18"/>
        <v>6</v>
      </c>
      <c r="T83" s="198">
        <v>30</v>
      </c>
      <c r="U83" s="92">
        <f t="shared" si="14"/>
        <v>0.4</v>
      </c>
      <c r="V83" s="198">
        <v>1041741</v>
      </c>
      <c r="W83" s="72">
        <v>151728</v>
      </c>
      <c r="X83" s="156">
        <f>V83/W83</f>
        <v>6.865845460297375</v>
      </c>
      <c r="Y83" s="122"/>
      <c r="Z83" s="122"/>
      <c r="AA83" s="127"/>
      <c r="AB83" s="127"/>
      <c r="AC83" s="127"/>
      <c r="AD83" s="127"/>
    </row>
    <row r="84" spans="1:30" s="124" customFormat="1" ht="20.25" customHeight="1" thickBot="1">
      <c r="A84" s="129">
        <v>78</v>
      </c>
      <c r="B84" s="145"/>
      <c r="C84" s="93" t="s">
        <v>82</v>
      </c>
      <c r="D84" s="172">
        <v>38730</v>
      </c>
      <c r="E84" s="172" t="s">
        <v>72</v>
      </c>
      <c r="F84" s="93" t="s">
        <v>75</v>
      </c>
      <c r="G84" s="146">
        <v>62</v>
      </c>
      <c r="H84" s="146">
        <v>1</v>
      </c>
      <c r="I84" s="94">
        <v>16</v>
      </c>
      <c r="J84" s="95">
        <v>0</v>
      </c>
      <c r="K84" s="149">
        <v>0</v>
      </c>
      <c r="L84" s="95">
        <v>21</v>
      </c>
      <c r="M84" s="149">
        <v>3</v>
      </c>
      <c r="N84" s="95">
        <v>14</v>
      </c>
      <c r="O84" s="149">
        <v>2</v>
      </c>
      <c r="P84" s="182">
        <f t="shared" si="16"/>
        <v>35</v>
      </c>
      <c r="Q84" s="176">
        <f t="shared" si="16"/>
        <v>5</v>
      </c>
      <c r="R84" s="96">
        <f t="shared" si="17"/>
        <v>5</v>
      </c>
      <c r="S84" s="185">
        <f t="shared" si="18"/>
        <v>7</v>
      </c>
      <c r="T84" s="212">
        <v>386</v>
      </c>
      <c r="U84" s="97">
        <f t="shared" si="14"/>
        <v>-0.9093264248704663</v>
      </c>
      <c r="V84" s="212">
        <v>1182666.5</v>
      </c>
      <c r="W84" s="98">
        <v>139028</v>
      </c>
      <c r="X84" s="158">
        <f>V84/W84</f>
        <v>8.50667851080358</v>
      </c>
      <c r="Y84" s="122"/>
      <c r="Z84" s="122"/>
      <c r="AA84" s="127"/>
      <c r="AB84" s="127"/>
      <c r="AC84" s="127"/>
      <c r="AD84" s="127"/>
    </row>
    <row r="85" spans="1:30" s="60" customFormat="1" ht="20.25" customHeight="1" thickBot="1">
      <c r="A85" s="106"/>
      <c r="B85" s="130"/>
      <c r="C85" s="131"/>
      <c r="D85" s="132"/>
      <c r="E85" s="132"/>
      <c r="F85" s="133"/>
      <c r="G85" s="134"/>
      <c r="H85" s="134"/>
      <c r="I85" s="134"/>
      <c r="J85" s="135"/>
      <c r="K85" s="136"/>
      <c r="L85" s="135"/>
      <c r="M85" s="136"/>
      <c r="N85" s="135"/>
      <c r="O85" s="136"/>
      <c r="P85" s="137"/>
      <c r="Q85" s="138"/>
      <c r="R85" s="139"/>
      <c r="S85" s="140"/>
      <c r="T85" s="135"/>
      <c r="U85" s="141"/>
      <c r="V85" s="135"/>
      <c r="W85" s="141"/>
      <c r="X85" s="141"/>
      <c r="Y85" s="58"/>
      <c r="Z85" s="59"/>
      <c r="AA85" s="58"/>
      <c r="AB85" s="58"/>
      <c r="AC85" s="58"/>
      <c r="AD85" s="58"/>
    </row>
    <row r="86" spans="1:30" s="81" customFormat="1" ht="20.25" customHeight="1" thickBot="1">
      <c r="A86" s="109"/>
      <c r="B86" s="282" t="s">
        <v>104</v>
      </c>
      <c r="C86" s="283"/>
      <c r="D86" s="283"/>
      <c r="E86" s="283"/>
      <c r="F86" s="283"/>
      <c r="G86" s="111"/>
      <c r="H86" s="111">
        <f>SUM(H7:H85)</f>
        <v>1191</v>
      </c>
      <c r="I86" s="110"/>
      <c r="J86" s="112"/>
      <c r="K86" s="113"/>
      <c r="L86" s="112"/>
      <c r="M86" s="113"/>
      <c r="N86" s="112"/>
      <c r="O86" s="113"/>
      <c r="P86" s="112">
        <f>SUM(P7:P85)</f>
        <v>2364488</v>
      </c>
      <c r="Q86" s="113">
        <f>SUM(Q7:Q85)</f>
        <v>323656</v>
      </c>
      <c r="R86" s="114">
        <f>P86/H86</f>
        <v>1985.296389588581</v>
      </c>
      <c r="S86" s="115">
        <f>P86/Q86</f>
        <v>7.305558988555751</v>
      </c>
      <c r="T86" s="112"/>
      <c r="U86" s="116"/>
      <c r="V86" s="128"/>
      <c r="W86" s="117"/>
      <c r="X86" s="118"/>
      <c r="Z86" s="82"/>
      <c r="AD86" s="81" t="s">
        <v>105</v>
      </c>
    </row>
    <row r="87" spans="20:24" ht="18">
      <c r="T87" s="284" t="s">
        <v>106</v>
      </c>
      <c r="U87" s="284"/>
      <c r="V87" s="284"/>
      <c r="W87" s="284"/>
      <c r="X87" s="284"/>
    </row>
    <row r="88" spans="20:24" ht="18">
      <c r="T88" s="285"/>
      <c r="U88" s="285"/>
      <c r="V88" s="285"/>
      <c r="W88" s="285"/>
      <c r="X88" s="285"/>
    </row>
    <row r="89" spans="20:24" ht="18">
      <c r="T89" s="285"/>
      <c r="U89" s="285"/>
      <c r="V89" s="285"/>
      <c r="W89" s="285"/>
      <c r="X89" s="285"/>
    </row>
    <row r="90" spans="20:24" ht="18">
      <c r="T90" s="285"/>
      <c r="U90" s="285"/>
      <c r="V90" s="285"/>
      <c r="W90" s="285"/>
      <c r="X90" s="285"/>
    </row>
    <row r="91" spans="20:24" ht="18">
      <c r="T91" s="285"/>
      <c r="U91" s="285"/>
      <c r="V91" s="285"/>
      <c r="W91" s="285"/>
      <c r="X91" s="285"/>
    </row>
    <row r="92" spans="20:24" ht="18">
      <c r="T92" s="285"/>
      <c r="U92" s="285"/>
      <c r="V92" s="285"/>
      <c r="W92" s="285"/>
      <c r="X92" s="285"/>
    </row>
    <row r="93" spans="1:24" ht="18">
      <c r="A93" s="279" t="s">
        <v>107</v>
      </c>
      <c r="B93" s="280"/>
      <c r="C93" s="280"/>
      <c r="D93" s="280"/>
      <c r="E93" s="280"/>
      <c r="F93" s="280"/>
      <c r="G93" s="280"/>
      <c r="H93" s="280"/>
      <c r="I93" s="280"/>
      <c r="J93" s="280"/>
      <c r="K93" s="280"/>
      <c r="L93" s="280"/>
      <c r="M93" s="280"/>
      <c r="N93" s="280"/>
      <c r="O93" s="280"/>
      <c r="P93" s="280"/>
      <c r="Q93" s="280"/>
      <c r="R93" s="280"/>
      <c r="S93" s="280"/>
      <c r="T93" s="280"/>
      <c r="U93" s="280"/>
      <c r="V93" s="280"/>
      <c r="W93" s="280"/>
      <c r="X93" s="280"/>
    </row>
    <row r="94" spans="1:24" ht="18">
      <c r="A94" s="280"/>
      <c r="B94" s="280"/>
      <c r="C94" s="280"/>
      <c r="D94" s="280"/>
      <c r="E94" s="280"/>
      <c r="F94" s="280"/>
      <c r="G94" s="280"/>
      <c r="H94" s="280"/>
      <c r="I94" s="280"/>
      <c r="J94" s="280"/>
      <c r="K94" s="280"/>
      <c r="L94" s="280"/>
      <c r="M94" s="280"/>
      <c r="N94" s="280"/>
      <c r="O94" s="280"/>
      <c r="P94" s="280"/>
      <c r="Q94" s="280"/>
      <c r="R94" s="280"/>
      <c r="S94" s="280"/>
      <c r="T94" s="280"/>
      <c r="U94" s="280"/>
      <c r="V94" s="280"/>
      <c r="W94" s="280"/>
      <c r="X94" s="280"/>
    </row>
    <row r="95" spans="1:24" ht="18">
      <c r="A95" s="280"/>
      <c r="B95" s="280"/>
      <c r="C95" s="280"/>
      <c r="D95" s="280"/>
      <c r="E95" s="280"/>
      <c r="F95" s="280"/>
      <c r="G95" s="280"/>
      <c r="H95" s="280"/>
      <c r="I95" s="280"/>
      <c r="J95" s="280"/>
      <c r="K95" s="280"/>
      <c r="L95" s="280"/>
      <c r="M95" s="280"/>
      <c r="N95" s="280"/>
      <c r="O95" s="280"/>
      <c r="P95" s="280"/>
      <c r="Q95" s="280"/>
      <c r="R95" s="280"/>
      <c r="S95" s="280"/>
      <c r="T95" s="280"/>
      <c r="U95" s="280"/>
      <c r="V95" s="280"/>
      <c r="W95" s="280"/>
      <c r="X95" s="280"/>
    </row>
    <row r="96" spans="1:24" ht="18">
      <c r="A96" s="280"/>
      <c r="B96" s="280"/>
      <c r="C96" s="280"/>
      <c r="D96" s="280"/>
      <c r="E96" s="280"/>
      <c r="F96" s="280"/>
      <c r="G96" s="280"/>
      <c r="H96" s="280"/>
      <c r="I96" s="280"/>
      <c r="J96" s="280"/>
      <c r="K96" s="280"/>
      <c r="L96" s="280"/>
      <c r="M96" s="280"/>
      <c r="N96" s="280"/>
      <c r="O96" s="280"/>
      <c r="P96" s="280"/>
      <c r="Q96" s="280"/>
      <c r="R96" s="280"/>
      <c r="S96" s="280"/>
      <c r="T96" s="280"/>
      <c r="U96" s="280"/>
      <c r="V96" s="280"/>
      <c r="W96" s="280"/>
      <c r="X96" s="280"/>
    </row>
    <row r="97" spans="1:30" ht="18">
      <c r="A97" s="280"/>
      <c r="B97" s="280"/>
      <c r="C97" s="280"/>
      <c r="D97" s="280"/>
      <c r="E97" s="280"/>
      <c r="F97" s="280"/>
      <c r="G97" s="280"/>
      <c r="H97" s="280"/>
      <c r="I97" s="280"/>
      <c r="J97" s="280"/>
      <c r="K97" s="280"/>
      <c r="L97" s="280"/>
      <c r="M97" s="280"/>
      <c r="N97" s="280"/>
      <c r="O97" s="280"/>
      <c r="P97" s="280"/>
      <c r="Q97" s="280"/>
      <c r="R97" s="280"/>
      <c r="S97" s="280"/>
      <c r="T97" s="280"/>
      <c r="U97" s="280"/>
      <c r="V97" s="280"/>
      <c r="W97" s="280"/>
      <c r="X97" s="280"/>
      <c r="AD97" s="57" t="s">
        <v>105</v>
      </c>
    </row>
  </sheetData>
  <mergeCells count="21">
    <mergeCell ref="A93:X97"/>
    <mergeCell ref="V5:X5"/>
    <mergeCell ref="B86:F86"/>
    <mergeCell ref="T87:X89"/>
    <mergeCell ref="T90:X92"/>
    <mergeCell ref="C5:C6"/>
    <mergeCell ref="D5:D6"/>
    <mergeCell ref="E5:E6"/>
    <mergeCell ref="F5:F6"/>
    <mergeCell ref="J5:K5"/>
    <mergeCell ref="A1:X1"/>
    <mergeCell ref="A2:X2"/>
    <mergeCell ref="O3:X3"/>
    <mergeCell ref="A4:X4"/>
    <mergeCell ref="P5:S5"/>
    <mergeCell ref="G5:G6"/>
    <mergeCell ref="T5:U5"/>
    <mergeCell ref="L5:M5"/>
    <mergeCell ref="N5:O5"/>
    <mergeCell ref="H5:H6"/>
    <mergeCell ref="I5:I6"/>
  </mergeCells>
  <printOptions/>
  <pageMargins left="0.58" right="0.34" top="0.5" bottom="0.56" header="0.37" footer="0.5"/>
  <pageSetup orientation="portrait" paperSize="9" scale="35" r:id="rId2"/>
  <ignoredErrors>
    <ignoredError sqref="D21" twoDigitTextYear="1"/>
    <ignoredError sqref="T83 P83:S83 P8:X64 R75:S76 P75:Q76 P80:Q80 P82:S82 T77:T79 R80:S80 T75:T76 T80:T82 R77:S79 T71:T74 R71:S74 P71:Q74 P77:Q79 U71:X82" formula="1"/>
    <ignoredError sqref="P81:S81" formula="1" unlockedFormula="1"/>
  </ignoredErrors>
  <drawing r:id="rId1"/>
</worksheet>
</file>

<file path=xl/worksheets/sheet1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31</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+'June,16-18(we25)'!N37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32</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+'June23-25 (we26)'!N37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33</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 30-July,2 (we27)'!N37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34</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+'July7-9 (we28)'!N37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35</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 14-16 (we29)'!N37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36</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 21-23 (we30)'!N37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37</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 28-30 (we 31)'!N37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38</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+'Aug.4-6 (we32)'!N37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39</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+'Aug.11-13 (we33)'!N37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40</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+'Aug.18-20 (we34)'!N37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25"/>
  <sheetViews>
    <sheetView zoomScale="80" zoomScaleNormal="80" workbookViewId="0" topLeftCell="A1">
      <selection activeCell="C3" sqref="C3"/>
    </sheetView>
  </sheetViews>
  <sheetFormatPr defaultColWidth="9.140625" defaultRowHeight="12.75"/>
  <cols>
    <col min="1" max="1" width="3.57421875" style="99" bestFit="1" customWidth="1"/>
    <col min="2" max="2" width="1.57421875" style="61" customWidth="1"/>
    <col min="3" max="3" width="25.28125" style="57" bestFit="1" customWidth="1"/>
    <col min="4" max="4" width="9.140625" style="57" bestFit="1" customWidth="1"/>
    <col min="5" max="5" width="10.57421875" style="57" bestFit="1" customWidth="1"/>
    <col min="6" max="6" width="7.8515625" style="63" bestFit="1" customWidth="1"/>
    <col min="7" max="7" width="8.8515625" style="57" customWidth="1"/>
    <col min="8" max="8" width="12.00390625" style="57" hidden="1" customWidth="1"/>
    <col min="9" max="9" width="7.7109375" style="57" hidden="1" customWidth="1"/>
    <col min="10" max="10" width="12.00390625" style="57" hidden="1" customWidth="1"/>
    <col min="11" max="11" width="7.7109375" style="57" hidden="1" customWidth="1"/>
    <col min="12" max="12" width="12.00390625" style="57" hidden="1" customWidth="1"/>
    <col min="13" max="13" width="7.7109375" style="57" hidden="1" customWidth="1"/>
    <col min="14" max="14" width="14.00390625" style="80" bestFit="1" customWidth="1"/>
    <col min="15" max="15" width="8.8515625" style="57" bestFit="1" customWidth="1"/>
    <col min="16" max="16" width="9.28125" style="57" bestFit="1" customWidth="1"/>
    <col min="17" max="17" width="6.8515625" style="57" bestFit="1" customWidth="1"/>
    <col min="18" max="18" width="12.28125" style="79" bestFit="1" customWidth="1"/>
    <col min="19" max="19" width="8.7109375" style="57" bestFit="1" customWidth="1"/>
    <col min="20" max="20" width="14.140625" style="79" bestFit="1" customWidth="1"/>
    <col min="21" max="21" width="8.8515625" style="57" bestFit="1" customWidth="1"/>
    <col min="22" max="22" width="6.7109375" style="57" customWidth="1"/>
    <col min="23" max="23" width="10.140625" style="57" customWidth="1"/>
    <col min="24" max="24" width="10.140625" style="53" customWidth="1"/>
    <col min="25" max="27" width="10.140625" style="57" customWidth="1"/>
    <col min="28" max="28" width="1.7109375" style="57" bestFit="1" customWidth="1"/>
    <col min="29" max="48" width="10.140625" style="57" customWidth="1"/>
    <col min="49" max="16384" width="1.57421875" style="57" customWidth="1"/>
  </cols>
  <sheetData>
    <row r="1" spans="1:22" ht="25.5">
      <c r="A1" s="291" t="s">
        <v>189</v>
      </c>
      <c r="B1" s="292"/>
      <c r="C1" s="292"/>
      <c r="D1" s="292"/>
      <c r="E1" s="292"/>
      <c r="F1" s="292"/>
      <c r="G1" s="292"/>
      <c r="H1" s="292"/>
      <c r="I1" s="292"/>
      <c r="J1" s="292"/>
      <c r="K1" s="292"/>
      <c r="L1" s="292"/>
      <c r="M1" s="292"/>
      <c r="N1" s="292"/>
      <c r="O1" s="292"/>
      <c r="P1" s="292"/>
      <c r="Q1" s="292"/>
      <c r="R1" s="292"/>
      <c r="S1" s="292"/>
      <c r="T1" s="292"/>
      <c r="U1" s="292"/>
      <c r="V1" s="293"/>
    </row>
    <row r="2" spans="1:22" ht="37.5">
      <c r="A2" s="294" t="s">
        <v>190</v>
      </c>
      <c r="B2" s="263"/>
      <c r="C2" s="263"/>
      <c r="D2" s="263"/>
      <c r="E2" s="263"/>
      <c r="F2" s="263"/>
      <c r="G2" s="263"/>
      <c r="H2" s="263"/>
      <c r="I2" s="263"/>
      <c r="J2" s="263"/>
      <c r="K2" s="263"/>
      <c r="L2" s="263"/>
      <c r="M2" s="263"/>
      <c r="N2" s="263"/>
      <c r="O2" s="263"/>
      <c r="P2" s="263"/>
      <c r="Q2" s="263"/>
      <c r="R2" s="263"/>
      <c r="S2" s="263"/>
      <c r="T2" s="263"/>
      <c r="U2" s="263"/>
      <c r="V2" s="260"/>
    </row>
    <row r="3" spans="1:22" ht="30" customHeight="1">
      <c r="A3" s="161"/>
      <c r="B3" s="162"/>
      <c r="C3" s="165" t="s">
        <v>191</v>
      </c>
      <c r="D3" s="162"/>
      <c r="E3" s="162"/>
      <c r="F3" s="162"/>
      <c r="G3" s="162"/>
      <c r="H3" s="261"/>
      <c r="I3" s="261"/>
      <c r="J3" s="261"/>
      <c r="K3" s="261"/>
      <c r="L3" s="261"/>
      <c r="M3" s="262" t="s">
        <v>207</v>
      </c>
      <c r="N3" s="262"/>
      <c r="O3" s="262"/>
      <c r="P3" s="262"/>
      <c r="Q3" s="262"/>
      <c r="R3" s="262"/>
      <c r="S3" s="262"/>
      <c r="T3" s="262"/>
      <c r="U3" s="262"/>
      <c r="V3" s="295"/>
    </row>
    <row r="4" spans="1:22" s="54" customFormat="1" ht="27.75" hidden="1" thickBot="1">
      <c r="A4" s="296" t="s">
        <v>173</v>
      </c>
      <c r="B4" s="297"/>
      <c r="C4" s="297"/>
      <c r="D4" s="297"/>
      <c r="E4" s="297"/>
      <c r="F4" s="297"/>
      <c r="G4" s="297"/>
      <c r="H4" s="297"/>
      <c r="I4" s="297"/>
      <c r="J4" s="297"/>
      <c r="K4" s="297"/>
      <c r="L4" s="297"/>
      <c r="M4" s="297"/>
      <c r="N4" s="297"/>
      <c r="O4" s="298"/>
      <c r="P4" s="298"/>
      <c r="Q4" s="298"/>
      <c r="R4" s="298"/>
      <c r="S4" s="298"/>
      <c r="T4" s="298"/>
      <c r="U4" s="298"/>
      <c r="V4" s="299"/>
    </row>
    <row r="5" spans="1:24" s="191" customFormat="1" ht="15">
      <c r="A5" s="190"/>
      <c r="B5" s="160"/>
      <c r="C5" s="286" t="s">
        <v>0</v>
      </c>
      <c r="D5" s="288" t="s">
        <v>86</v>
      </c>
      <c r="E5" s="288" t="s">
        <v>2</v>
      </c>
      <c r="F5" s="288" t="s">
        <v>88</v>
      </c>
      <c r="G5" s="288" t="s">
        <v>89</v>
      </c>
      <c r="H5" s="264" t="s">
        <v>4</v>
      </c>
      <c r="I5" s="264"/>
      <c r="J5" s="264" t="s">
        <v>7</v>
      </c>
      <c r="K5" s="264"/>
      <c r="L5" s="264" t="s">
        <v>8</v>
      </c>
      <c r="M5" s="264"/>
      <c r="N5" s="264" t="s">
        <v>90</v>
      </c>
      <c r="O5" s="264"/>
      <c r="P5" s="264"/>
      <c r="Q5" s="264"/>
      <c r="R5" s="264" t="s">
        <v>91</v>
      </c>
      <c r="S5" s="264"/>
      <c r="T5" s="264" t="s">
        <v>92</v>
      </c>
      <c r="U5" s="264"/>
      <c r="V5" s="281"/>
      <c r="X5" s="192"/>
    </row>
    <row r="6" spans="1:24" s="191" customFormat="1" ht="26.25" thickBot="1">
      <c r="A6" s="193"/>
      <c r="B6" s="64"/>
      <c r="C6" s="287"/>
      <c r="D6" s="289"/>
      <c r="E6" s="290"/>
      <c r="F6" s="289"/>
      <c r="G6" s="289"/>
      <c r="H6" s="67" t="s">
        <v>78</v>
      </c>
      <c r="I6" s="67" t="s">
        <v>16</v>
      </c>
      <c r="J6" s="67" t="s">
        <v>78</v>
      </c>
      <c r="K6" s="67" t="s">
        <v>16</v>
      </c>
      <c r="L6" s="67" t="s">
        <v>78</v>
      </c>
      <c r="M6" s="67" t="s">
        <v>16</v>
      </c>
      <c r="N6" s="65" t="s">
        <v>78</v>
      </c>
      <c r="O6" s="65" t="s">
        <v>16</v>
      </c>
      <c r="P6" s="169" t="s">
        <v>93</v>
      </c>
      <c r="Q6" s="169" t="s">
        <v>94</v>
      </c>
      <c r="R6" s="108" t="s">
        <v>78</v>
      </c>
      <c r="S6" s="67" t="s">
        <v>11</v>
      </c>
      <c r="T6" s="108" t="s">
        <v>78</v>
      </c>
      <c r="U6" s="67" t="s">
        <v>16</v>
      </c>
      <c r="V6" s="194" t="s">
        <v>94</v>
      </c>
      <c r="X6" s="192"/>
    </row>
    <row r="7" spans="1:22" s="55" customFormat="1" ht="18">
      <c r="A7" s="129">
        <v>1</v>
      </c>
      <c r="B7" s="70"/>
      <c r="C7" s="77" t="s">
        <v>208</v>
      </c>
      <c r="D7" s="208">
        <v>38842</v>
      </c>
      <c r="E7" s="77" t="s">
        <v>76</v>
      </c>
      <c r="F7" s="209">
        <v>178</v>
      </c>
      <c r="G7" s="83">
        <v>1</v>
      </c>
      <c r="H7" s="86">
        <v>280933</v>
      </c>
      <c r="I7" s="90">
        <v>34264</v>
      </c>
      <c r="J7" s="86">
        <v>443418</v>
      </c>
      <c r="K7" s="90">
        <v>53093</v>
      </c>
      <c r="L7" s="86">
        <v>386984</v>
      </c>
      <c r="M7" s="90">
        <v>48062</v>
      </c>
      <c r="N7" s="177">
        <f>SUM(H7+J7+L7)</f>
        <v>1111335</v>
      </c>
      <c r="O7" s="173">
        <f>SUM(I7+K7+M7)</f>
        <v>135419</v>
      </c>
      <c r="P7" s="154">
        <f>O7/F7</f>
        <v>760.7808988764045</v>
      </c>
      <c r="Q7" s="166">
        <f>N7/O7</f>
        <v>8.206640131739269</v>
      </c>
      <c r="R7" s="211"/>
      <c r="S7" s="91">
        <f aca="true" t="shared" si="0" ref="S7:S16">IF(R7&lt;&gt;0,-(R7-N7)/R7,"")</f>
      </c>
      <c r="T7" s="210">
        <v>1111335</v>
      </c>
      <c r="U7" s="78">
        <v>135419</v>
      </c>
      <c r="V7" s="155">
        <f aca="true" t="shared" si="1" ref="V7:V16">T7/U7</f>
        <v>8.206640131739269</v>
      </c>
    </row>
    <row r="8" spans="1:22" s="120" customFormat="1" ht="18">
      <c r="A8" s="129">
        <v>2</v>
      </c>
      <c r="B8" s="142"/>
      <c r="C8" s="153" t="s">
        <v>194</v>
      </c>
      <c r="D8" s="195">
        <v>38821</v>
      </c>
      <c r="E8" s="196" t="s">
        <v>74</v>
      </c>
      <c r="F8" s="199">
        <v>115</v>
      </c>
      <c r="G8" s="103">
        <v>4</v>
      </c>
      <c r="H8" s="213">
        <v>76318</v>
      </c>
      <c r="I8" s="214">
        <v>12413</v>
      </c>
      <c r="J8" s="213">
        <v>172239.5</v>
      </c>
      <c r="K8" s="214">
        <v>24337</v>
      </c>
      <c r="L8" s="213">
        <v>175604</v>
      </c>
      <c r="M8" s="214">
        <v>24519</v>
      </c>
      <c r="N8" s="178">
        <f>+H8+J8+L8</f>
        <v>424161.5</v>
      </c>
      <c r="O8" s="148">
        <f>+I8+K8+M8</f>
        <v>61269</v>
      </c>
      <c r="P8" s="73">
        <f>IF(N8&lt;&gt;0,O8/F8,"")</f>
        <v>532.7739130434783</v>
      </c>
      <c r="Q8" s="102">
        <f>IF(N8&lt;&gt;0,N8/O8,"")</f>
        <v>6.922938190602099</v>
      </c>
      <c r="R8" s="200">
        <v>686120.5</v>
      </c>
      <c r="S8" s="92">
        <f t="shared" si="0"/>
        <v>-0.38179736649757584</v>
      </c>
      <c r="T8" s="200">
        <v>4893516</v>
      </c>
      <c r="U8" s="201">
        <v>697121</v>
      </c>
      <c r="V8" s="156">
        <f t="shared" si="1"/>
        <v>7.0196077868834825</v>
      </c>
    </row>
    <row r="9" spans="1:22" s="120" customFormat="1" ht="18">
      <c r="A9" s="129">
        <v>3</v>
      </c>
      <c r="B9" s="142"/>
      <c r="C9" s="71" t="s">
        <v>195</v>
      </c>
      <c r="D9" s="151">
        <v>38835</v>
      </c>
      <c r="E9" s="71" t="s">
        <v>76</v>
      </c>
      <c r="F9" s="105">
        <v>73</v>
      </c>
      <c r="G9" s="84">
        <v>2</v>
      </c>
      <c r="H9" s="87">
        <v>37321</v>
      </c>
      <c r="I9" s="101">
        <v>4068</v>
      </c>
      <c r="J9" s="87">
        <v>70384</v>
      </c>
      <c r="K9" s="101">
        <v>7768</v>
      </c>
      <c r="L9" s="87">
        <v>57683</v>
      </c>
      <c r="M9" s="101">
        <v>6477</v>
      </c>
      <c r="N9" s="179">
        <f>SUM(H9+J9+L9)</f>
        <v>165388</v>
      </c>
      <c r="O9" s="174">
        <f>SUM(I9+K9+M9)</f>
        <v>18313</v>
      </c>
      <c r="P9" s="76">
        <f>O9/F9</f>
        <v>250.86301369863014</v>
      </c>
      <c r="Q9" s="167">
        <f>N9/O9</f>
        <v>9.031180036039972</v>
      </c>
      <c r="R9" s="204">
        <v>372754</v>
      </c>
      <c r="S9" s="92">
        <f t="shared" si="0"/>
        <v>-0.556307913530103</v>
      </c>
      <c r="T9" s="198">
        <v>678904</v>
      </c>
      <c r="U9" s="72">
        <v>77519</v>
      </c>
      <c r="V9" s="157">
        <f t="shared" si="1"/>
        <v>8.757904513732118</v>
      </c>
    </row>
    <row r="10" spans="1:23" s="123" customFormat="1" ht="18">
      <c r="A10" s="129">
        <v>4</v>
      </c>
      <c r="B10" s="143"/>
      <c r="C10" s="153" t="s">
        <v>196</v>
      </c>
      <c r="D10" s="195">
        <v>38835</v>
      </c>
      <c r="E10" s="196" t="s">
        <v>74</v>
      </c>
      <c r="F10" s="199">
        <v>65</v>
      </c>
      <c r="G10" s="103">
        <v>2</v>
      </c>
      <c r="H10" s="213">
        <v>30808.5</v>
      </c>
      <c r="I10" s="214">
        <v>4248</v>
      </c>
      <c r="J10" s="213">
        <v>61066.5</v>
      </c>
      <c r="K10" s="214">
        <v>7846</v>
      </c>
      <c r="L10" s="213">
        <v>65023</v>
      </c>
      <c r="M10" s="214">
        <v>8467</v>
      </c>
      <c r="N10" s="178">
        <f aca="true" t="shared" si="2" ref="N10:O12">+H10+J10+L10</f>
        <v>156898</v>
      </c>
      <c r="O10" s="148">
        <f t="shared" si="2"/>
        <v>20561</v>
      </c>
      <c r="P10" s="73">
        <f>IF(N10&lt;&gt;0,O10/F10,"")</f>
        <v>316.32307692307694</v>
      </c>
      <c r="Q10" s="102">
        <f>IF(N10&lt;&gt;0,N10/O10,"")</f>
        <v>7.630854530421672</v>
      </c>
      <c r="R10" s="200">
        <v>248945</v>
      </c>
      <c r="S10" s="92">
        <f t="shared" si="0"/>
        <v>-0.3697483379863022</v>
      </c>
      <c r="T10" s="200">
        <v>538476</v>
      </c>
      <c r="U10" s="201">
        <v>72518</v>
      </c>
      <c r="V10" s="156">
        <f t="shared" si="1"/>
        <v>7.425411621942138</v>
      </c>
      <c r="W10" s="122"/>
    </row>
    <row r="11" spans="1:22" s="124" customFormat="1" ht="18">
      <c r="A11" s="129">
        <v>5</v>
      </c>
      <c r="B11" s="143"/>
      <c r="C11" s="71" t="s">
        <v>174</v>
      </c>
      <c r="D11" s="151">
        <v>38828</v>
      </c>
      <c r="E11" s="151" t="s">
        <v>72</v>
      </c>
      <c r="F11" s="105">
        <v>54</v>
      </c>
      <c r="G11" s="84">
        <v>3</v>
      </c>
      <c r="H11" s="87">
        <v>13134</v>
      </c>
      <c r="I11" s="101">
        <v>1510</v>
      </c>
      <c r="J11" s="87">
        <v>25001</v>
      </c>
      <c r="K11" s="101">
        <v>2868</v>
      </c>
      <c r="L11" s="87">
        <v>24572</v>
      </c>
      <c r="M11" s="101">
        <v>2967</v>
      </c>
      <c r="N11" s="178">
        <f t="shared" si="2"/>
        <v>62707</v>
      </c>
      <c r="O11" s="148">
        <f t="shared" si="2"/>
        <v>7345</v>
      </c>
      <c r="P11" s="73">
        <f>IF(N11&lt;&gt;0,O11/F11,"")</f>
        <v>136.0185185185185</v>
      </c>
      <c r="Q11" s="102">
        <f>IF(N11&lt;&gt;0,N11/O11,"")</f>
        <v>8.537372362151123</v>
      </c>
      <c r="R11" s="198">
        <v>165067</v>
      </c>
      <c r="S11" s="92">
        <f t="shared" si="0"/>
        <v>-0.62011183337675</v>
      </c>
      <c r="T11" s="198">
        <v>671546.5</v>
      </c>
      <c r="U11" s="72">
        <v>82406</v>
      </c>
      <c r="V11" s="156">
        <f t="shared" si="1"/>
        <v>8.149242773584447</v>
      </c>
    </row>
    <row r="12" spans="1:22" s="124" customFormat="1" ht="18">
      <c r="A12" s="129">
        <v>6</v>
      </c>
      <c r="B12" s="143"/>
      <c r="C12" s="153" t="s">
        <v>175</v>
      </c>
      <c r="D12" s="195">
        <v>38828</v>
      </c>
      <c r="E12" s="196" t="s">
        <v>74</v>
      </c>
      <c r="F12" s="199">
        <v>43</v>
      </c>
      <c r="G12" s="103">
        <v>3</v>
      </c>
      <c r="H12" s="213">
        <v>11545</v>
      </c>
      <c r="I12" s="214">
        <v>1694</v>
      </c>
      <c r="J12" s="213">
        <v>23677</v>
      </c>
      <c r="K12" s="214">
        <v>3363</v>
      </c>
      <c r="L12" s="213">
        <v>26622.5</v>
      </c>
      <c r="M12" s="214">
        <v>3760</v>
      </c>
      <c r="N12" s="178">
        <f t="shared" si="2"/>
        <v>61844.5</v>
      </c>
      <c r="O12" s="148">
        <f t="shared" si="2"/>
        <v>8817</v>
      </c>
      <c r="P12" s="73">
        <f>IF(N12&lt;&gt;0,O12/F12,"")</f>
        <v>205.04651162790697</v>
      </c>
      <c r="Q12" s="102">
        <f>IF(N12&lt;&gt;0,N12/O12,"")</f>
        <v>7.0142338663944654</v>
      </c>
      <c r="R12" s="200">
        <v>100754</v>
      </c>
      <c r="S12" s="92">
        <f t="shared" si="0"/>
        <v>-0.3861831788316097</v>
      </c>
      <c r="T12" s="200">
        <v>435408</v>
      </c>
      <c r="U12" s="201">
        <v>61525</v>
      </c>
      <c r="V12" s="156">
        <f t="shared" si="1"/>
        <v>7.076928078017066</v>
      </c>
    </row>
    <row r="13" spans="1:22" s="124" customFormat="1" ht="18">
      <c r="A13" s="129">
        <v>7</v>
      </c>
      <c r="B13" s="143"/>
      <c r="C13" s="71" t="s">
        <v>197</v>
      </c>
      <c r="D13" s="151">
        <v>38815</v>
      </c>
      <c r="E13" s="71" t="s">
        <v>76</v>
      </c>
      <c r="F13" s="105">
        <v>88</v>
      </c>
      <c r="G13" s="84">
        <v>4</v>
      </c>
      <c r="H13" s="87">
        <v>8958</v>
      </c>
      <c r="I13" s="101">
        <v>1720</v>
      </c>
      <c r="J13" s="87">
        <v>21136</v>
      </c>
      <c r="K13" s="101">
        <v>3311</v>
      </c>
      <c r="L13" s="87">
        <v>22583</v>
      </c>
      <c r="M13" s="101">
        <v>3503</v>
      </c>
      <c r="N13" s="179">
        <f>SUM(H13+J13+L13)</f>
        <v>52677</v>
      </c>
      <c r="O13" s="174">
        <f>SUM(I13+K13+M13)</f>
        <v>8534</v>
      </c>
      <c r="P13" s="76">
        <f>O13/F13</f>
        <v>96.97727272727273</v>
      </c>
      <c r="Q13" s="167">
        <f>N13/O13</f>
        <v>6.172603702835716</v>
      </c>
      <c r="R13" s="204">
        <v>108339</v>
      </c>
      <c r="S13" s="92">
        <f t="shared" si="0"/>
        <v>-0.5137762024755628</v>
      </c>
      <c r="T13" s="198">
        <v>880577</v>
      </c>
      <c r="U13" s="72">
        <v>123983</v>
      </c>
      <c r="V13" s="157">
        <f t="shared" si="1"/>
        <v>7.102401135639563</v>
      </c>
    </row>
    <row r="14" spans="1:22" s="124" customFormat="1" ht="18">
      <c r="A14" s="129">
        <v>8</v>
      </c>
      <c r="B14" s="143"/>
      <c r="C14" s="71" t="s">
        <v>198</v>
      </c>
      <c r="D14" s="151">
        <v>38835</v>
      </c>
      <c r="E14" s="151" t="s">
        <v>72</v>
      </c>
      <c r="F14" s="105">
        <v>40</v>
      </c>
      <c r="G14" s="84">
        <v>2</v>
      </c>
      <c r="H14" s="87">
        <v>8072</v>
      </c>
      <c r="I14" s="101">
        <v>918</v>
      </c>
      <c r="J14" s="87">
        <v>14966.5</v>
      </c>
      <c r="K14" s="101">
        <v>1679</v>
      </c>
      <c r="L14" s="87">
        <v>13776.5</v>
      </c>
      <c r="M14" s="101">
        <v>1576</v>
      </c>
      <c r="N14" s="178">
        <f>+H14+J14+L14</f>
        <v>36815</v>
      </c>
      <c r="O14" s="148">
        <f>+I14+K14+M14</f>
        <v>4173</v>
      </c>
      <c r="P14" s="73">
        <f>IF(N14&lt;&gt;0,O14/F14,"")</f>
        <v>104.325</v>
      </c>
      <c r="Q14" s="102">
        <f>IF(N14&lt;&gt;0,N14/O14,"")</f>
        <v>8.822190270788402</v>
      </c>
      <c r="R14" s="198">
        <v>100780</v>
      </c>
      <c r="S14" s="92">
        <f t="shared" si="0"/>
        <v>-0.6346993451081564</v>
      </c>
      <c r="T14" s="198">
        <v>177342</v>
      </c>
      <c r="U14" s="72">
        <v>20415</v>
      </c>
      <c r="V14" s="156">
        <f t="shared" si="1"/>
        <v>8.686847905951506</v>
      </c>
    </row>
    <row r="15" spans="1:22" s="124" customFormat="1" ht="18">
      <c r="A15" s="129">
        <v>9</v>
      </c>
      <c r="B15" s="143"/>
      <c r="C15" s="71" t="s">
        <v>210</v>
      </c>
      <c r="D15" s="151">
        <v>38716</v>
      </c>
      <c r="E15" s="151" t="s">
        <v>72</v>
      </c>
      <c r="F15" s="105">
        <v>14</v>
      </c>
      <c r="G15" s="84">
        <v>1</v>
      </c>
      <c r="H15" s="87">
        <v>5228</v>
      </c>
      <c r="I15" s="101">
        <v>521</v>
      </c>
      <c r="J15" s="87">
        <v>11741</v>
      </c>
      <c r="K15" s="101">
        <v>1146</v>
      </c>
      <c r="L15" s="87">
        <v>9421</v>
      </c>
      <c r="M15" s="101">
        <v>962</v>
      </c>
      <c r="N15" s="178">
        <f>+H15+J15+L15</f>
        <v>26390</v>
      </c>
      <c r="O15" s="148">
        <f>+I15+K15+M15</f>
        <v>2629</v>
      </c>
      <c r="P15" s="73">
        <f>IF(N15&lt;&gt;0,O15/F15,"")</f>
        <v>187.78571428571428</v>
      </c>
      <c r="Q15" s="102">
        <f>IF(N15&lt;&gt;0,N15/O15,"")</f>
        <v>10.038037276531</v>
      </c>
      <c r="R15" s="198"/>
      <c r="S15" s="92">
        <f t="shared" si="0"/>
      </c>
      <c r="T15" s="198">
        <v>26390</v>
      </c>
      <c r="U15" s="72">
        <v>2629</v>
      </c>
      <c r="V15" s="156">
        <f t="shared" si="1"/>
        <v>10.038037276531</v>
      </c>
    </row>
    <row r="16" spans="1:22" s="124" customFormat="1" ht="18.75" thickBot="1">
      <c r="A16" s="129">
        <v>10</v>
      </c>
      <c r="B16" s="145"/>
      <c r="C16" s="186" t="s">
        <v>211</v>
      </c>
      <c r="D16" s="217">
        <v>38842</v>
      </c>
      <c r="E16" s="218" t="s">
        <v>74</v>
      </c>
      <c r="F16" s="219">
        <v>40</v>
      </c>
      <c r="G16" s="104">
        <v>1</v>
      </c>
      <c r="H16" s="220">
        <v>4896</v>
      </c>
      <c r="I16" s="221">
        <v>842</v>
      </c>
      <c r="J16" s="220">
        <v>8986</v>
      </c>
      <c r="K16" s="221">
        <v>1406</v>
      </c>
      <c r="L16" s="220">
        <v>11698</v>
      </c>
      <c r="M16" s="221">
        <v>1834</v>
      </c>
      <c r="N16" s="187">
        <f>SUM(H16+J16+L16)</f>
        <v>25580</v>
      </c>
      <c r="O16" s="188">
        <f>SUM(I16+K16+M16)</f>
        <v>4082</v>
      </c>
      <c r="P16" s="100">
        <f>O16/F16</f>
        <v>102.05</v>
      </c>
      <c r="Q16" s="168">
        <f>N16/O16</f>
        <v>6.266536011758942</v>
      </c>
      <c r="R16" s="222"/>
      <c r="S16" s="97">
        <f t="shared" si="0"/>
      </c>
      <c r="T16" s="223">
        <v>25580</v>
      </c>
      <c r="U16" s="224">
        <v>4082</v>
      </c>
      <c r="V16" s="189">
        <f t="shared" si="1"/>
        <v>6.266536011758942</v>
      </c>
    </row>
    <row r="17" spans="1:28" s="60" customFormat="1" ht="19.5" thickBot="1">
      <c r="A17" s="106"/>
      <c r="B17" s="130"/>
      <c r="C17" s="131"/>
      <c r="D17" s="132"/>
      <c r="E17" s="132"/>
      <c r="F17" s="134"/>
      <c r="G17" s="134"/>
      <c r="H17" s="135"/>
      <c r="I17" s="136"/>
      <c r="J17" s="135"/>
      <c r="K17" s="136"/>
      <c r="L17" s="135"/>
      <c r="M17" s="136"/>
      <c r="N17" s="137"/>
      <c r="O17" s="138"/>
      <c r="P17" s="139"/>
      <c r="Q17" s="140"/>
      <c r="R17" s="135"/>
      <c r="S17" s="141"/>
      <c r="T17" s="135"/>
      <c r="U17" s="141"/>
      <c r="V17" s="141"/>
      <c r="W17" s="58"/>
      <c r="X17" s="59"/>
      <c r="Y17" s="58"/>
      <c r="Z17" s="58"/>
      <c r="AA17" s="58"/>
      <c r="AB17" s="58"/>
    </row>
    <row r="18" spans="1:28" s="81" customFormat="1" ht="15.75" thickBot="1">
      <c r="A18" s="109"/>
      <c r="B18" s="282" t="s">
        <v>104</v>
      </c>
      <c r="C18" s="283"/>
      <c r="D18" s="283"/>
      <c r="E18" s="283"/>
      <c r="F18" s="111">
        <f>SUM(F7:F17)</f>
        <v>710</v>
      </c>
      <c r="G18" s="110"/>
      <c r="H18" s="112"/>
      <c r="I18" s="113"/>
      <c r="J18" s="112"/>
      <c r="K18" s="113"/>
      <c r="L18" s="112"/>
      <c r="M18" s="113"/>
      <c r="N18" s="112">
        <f>SUM(N7:N17)</f>
        <v>2123796</v>
      </c>
      <c r="O18" s="113">
        <f>SUM(O7:O17)</f>
        <v>271142</v>
      </c>
      <c r="P18" s="114">
        <f>N18/F18</f>
        <v>2991.261971830986</v>
      </c>
      <c r="Q18" s="115">
        <f>N18/O18</f>
        <v>7.832781347043246</v>
      </c>
      <c r="R18" s="112"/>
      <c r="S18" s="116"/>
      <c r="T18" s="128"/>
      <c r="U18" s="117"/>
      <c r="V18" s="118"/>
      <c r="X18" s="82"/>
      <c r="AB18" s="81" t="s">
        <v>105</v>
      </c>
    </row>
    <row r="19" spans="18:22" ht="18">
      <c r="R19" s="284" t="s">
        <v>106</v>
      </c>
      <c r="S19" s="284"/>
      <c r="T19" s="284"/>
      <c r="U19" s="284"/>
      <c r="V19" s="284"/>
    </row>
    <row r="20" spans="3:22" ht="12" customHeight="1">
      <c r="C20" s="164"/>
      <c r="D20" s="164"/>
      <c r="E20" s="164"/>
      <c r="F20" s="163"/>
      <c r="G20" s="163"/>
      <c r="R20" s="285"/>
      <c r="S20" s="285"/>
      <c r="T20" s="285"/>
      <c r="U20" s="285"/>
      <c r="V20" s="285"/>
    </row>
    <row r="21" spans="18:22" ht="18">
      <c r="R21" s="285"/>
      <c r="S21" s="285"/>
      <c r="T21" s="285"/>
      <c r="U21" s="285"/>
      <c r="V21" s="285"/>
    </row>
    <row r="22" spans="1:22" ht="18">
      <c r="A22" s="279" t="s">
        <v>107</v>
      </c>
      <c r="B22" s="280"/>
      <c r="C22" s="280"/>
      <c r="D22" s="280"/>
      <c r="E22" s="280"/>
      <c r="F22" s="280"/>
      <c r="G22" s="280"/>
      <c r="H22" s="280"/>
      <c r="I22" s="280"/>
      <c r="J22" s="280"/>
      <c r="K22" s="280"/>
      <c r="L22" s="280"/>
      <c r="M22" s="280"/>
      <c r="N22" s="280"/>
      <c r="O22" s="280"/>
      <c r="P22" s="280"/>
      <c r="Q22" s="280"/>
      <c r="R22" s="280"/>
      <c r="S22" s="280"/>
      <c r="T22" s="280"/>
      <c r="U22" s="280"/>
      <c r="V22" s="280"/>
    </row>
    <row r="23" spans="1:22" ht="18">
      <c r="A23" s="280"/>
      <c r="B23" s="280"/>
      <c r="C23" s="280"/>
      <c r="D23" s="280"/>
      <c r="E23" s="280"/>
      <c r="F23" s="280"/>
      <c r="G23" s="280"/>
      <c r="H23" s="280"/>
      <c r="I23" s="280"/>
      <c r="J23" s="280"/>
      <c r="K23" s="280"/>
      <c r="L23" s="280"/>
      <c r="M23" s="280"/>
      <c r="N23" s="280"/>
      <c r="O23" s="280"/>
      <c r="P23" s="280"/>
      <c r="Q23" s="280"/>
      <c r="R23" s="280"/>
      <c r="S23" s="280"/>
      <c r="T23" s="280"/>
      <c r="U23" s="280"/>
      <c r="V23" s="280"/>
    </row>
    <row r="24" spans="1:22" ht="18">
      <c r="A24" s="280"/>
      <c r="B24" s="280"/>
      <c r="C24" s="280"/>
      <c r="D24" s="280"/>
      <c r="E24" s="280"/>
      <c r="F24" s="280"/>
      <c r="G24" s="280"/>
      <c r="H24" s="280"/>
      <c r="I24" s="280"/>
      <c r="J24" s="280"/>
      <c r="K24" s="280"/>
      <c r="L24" s="280"/>
      <c r="M24" s="280"/>
      <c r="N24" s="280"/>
      <c r="O24" s="280"/>
      <c r="P24" s="280"/>
      <c r="Q24" s="280"/>
      <c r="R24" s="280"/>
      <c r="S24" s="280"/>
      <c r="T24" s="280"/>
      <c r="U24" s="280"/>
      <c r="V24" s="280"/>
    </row>
    <row r="25" spans="1:22" ht="4.5" customHeight="1">
      <c r="A25" s="280"/>
      <c r="B25" s="280"/>
      <c r="C25" s="280"/>
      <c r="D25" s="280"/>
      <c r="E25" s="280"/>
      <c r="F25" s="280"/>
      <c r="G25" s="280"/>
      <c r="H25" s="280"/>
      <c r="I25" s="280"/>
      <c r="J25" s="280"/>
      <c r="K25" s="280"/>
      <c r="L25" s="280"/>
      <c r="M25" s="280"/>
      <c r="N25" s="280"/>
      <c r="O25" s="280"/>
      <c r="P25" s="280"/>
      <c r="Q25" s="280"/>
      <c r="R25" s="280"/>
      <c r="S25" s="280"/>
      <c r="T25" s="280"/>
      <c r="U25" s="280"/>
      <c r="V25" s="280"/>
    </row>
  </sheetData>
  <mergeCells count="19">
    <mergeCell ref="A22:V25"/>
    <mergeCell ref="R5:S5"/>
    <mergeCell ref="T5:V5"/>
    <mergeCell ref="B18:E18"/>
    <mergeCell ref="R19:V21"/>
    <mergeCell ref="A4:V4"/>
    <mergeCell ref="C5:C6"/>
    <mergeCell ref="D5:D6"/>
    <mergeCell ref="E5:E6"/>
    <mergeCell ref="F5:F6"/>
    <mergeCell ref="G5:G6"/>
    <mergeCell ref="H5:I5"/>
    <mergeCell ref="J5:K5"/>
    <mergeCell ref="L5:M5"/>
    <mergeCell ref="N5:Q5"/>
    <mergeCell ref="A1:V1"/>
    <mergeCell ref="A2:V2"/>
    <mergeCell ref="H3:L3"/>
    <mergeCell ref="M3:V3"/>
  </mergeCells>
  <printOptions/>
  <pageMargins left="0.65" right="0.62" top="1" bottom="1" header="0.5" footer="0.5"/>
  <pageSetup orientation="landscape" paperSize="9" scale="80" r:id="rId2"/>
  <ignoredErrors>
    <ignoredError sqref="N8:V16" formula="1"/>
  </ignoredErrors>
  <drawing r:id="rId1"/>
</worksheet>
</file>

<file path=xl/worksheets/sheet2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41</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+'Aug.25-27 (we35)'!N37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42</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+'Sep.1-3 (we36)'!N37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43</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+'Sep.8-10 (we37)'!N37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44</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+'Sep.15-17 (we38)'!N37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V37"/>
  <sheetViews>
    <sheetView zoomScale="90" zoomScaleNormal="90" workbookViewId="0" topLeftCell="A1">
      <pane xSplit="7" ySplit="6" topLeftCell="H7" activePane="bottomRight" state="frozen"/>
      <selection pane="topLeft" activeCell="A3" sqref="A3:V3"/>
      <selection pane="topRight" activeCell="A3" sqref="A3:V3"/>
      <selection pane="bottomLeft" activeCell="A3" sqref="A3:V3"/>
      <selection pane="bottomRight"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45</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+'Sep.22-24 (we39)'!N37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2:V2"/>
    <mergeCell ref="A3:V3"/>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46</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+'Sep.29-Oct.1(we40)'!N37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47</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+'Oct.6-8 (we41)'!N37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48</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+'Oct.13-15 (we42)'!N37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49</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 20-22 (we43)'!N37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50</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+'Oct.27-29 (we44)'!N37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D102"/>
  <sheetViews>
    <sheetView tabSelected="1" zoomScale="50" zoomScaleNormal="50" workbookViewId="0" topLeftCell="A1">
      <selection activeCell="C3" sqref="C3"/>
    </sheetView>
  </sheetViews>
  <sheetFormatPr defaultColWidth="9.140625" defaultRowHeight="12.75"/>
  <cols>
    <col min="1" max="1" width="3.8515625" style="99" bestFit="1" customWidth="1"/>
    <col min="2" max="2" width="1.7109375" style="61" customWidth="1"/>
    <col min="3" max="3" width="38.7109375" style="57" bestFit="1" customWidth="1"/>
    <col min="4" max="4" width="10.140625" style="57" bestFit="1" customWidth="1"/>
    <col min="5" max="5" width="13.8515625" style="57" bestFit="1" customWidth="1"/>
    <col min="6" max="6" width="18.140625" style="62" bestFit="1" customWidth="1"/>
    <col min="7" max="7" width="5.8515625" style="63" bestFit="1" customWidth="1"/>
    <col min="8" max="8" width="7.57421875" style="63" bestFit="1" customWidth="1"/>
    <col min="9" max="9" width="7.7109375" style="63" customWidth="1"/>
    <col min="10" max="10" width="13.57421875" style="57" bestFit="1" customWidth="1"/>
    <col min="11" max="11" width="8.7109375" style="57" bestFit="1" customWidth="1"/>
    <col min="12" max="12" width="13.57421875" style="57" bestFit="1" customWidth="1"/>
    <col min="13" max="13" width="8.7109375" style="57" bestFit="1" customWidth="1"/>
    <col min="14" max="14" width="13.57421875" style="57" bestFit="1" customWidth="1"/>
    <col min="15" max="15" width="8.7109375" style="57" bestFit="1" customWidth="1"/>
    <col min="16" max="16" width="14.7109375" style="80" bestFit="1" customWidth="1"/>
    <col min="17" max="17" width="9.57421875" style="57" bestFit="1" customWidth="1"/>
    <col min="18" max="18" width="8.421875" style="57" bestFit="1" customWidth="1"/>
    <col min="19" max="19" width="6.421875" style="57" bestFit="1" customWidth="1"/>
    <col min="20" max="20" width="15.8515625" style="79" bestFit="1" customWidth="1"/>
    <col min="21" max="21" width="8.7109375" style="57" bestFit="1" customWidth="1"/>
    <col min="22" max="22" width="17.00390625" style="79" bestFit="1" customWidth="1"/>
    <col min="23" max="23" width="11.8515625" style="57" bestFit="1" customWidth="1"/>
    <col min="24" max="24" width="6.421875" style="57" bestFit="1" customWidth="1"/>
    <col min="25" max="25" width="38.57421875" style="57" customWidth="1"/>
    <col min="26" max="26" width="38.57421875" style="53" customWidth="1"/>
    <col min="27" max="29" width="38.57421875" style="57" customWidth="1"/>
    <col min="30" max="30" width="2.7109375" style="57" bestFit="1" customWidth="1"/>
    <col min="31" max="16384" width="38.57421875" style="57" customWidth="1"/>
  </cols>
  <sheetData>
    <row r="1" spans="1:24" ht="38.25">
      <c r="A1" s="267" t="s">
        <v>252</v>
      </c>
      <c r="B1" s="268"/>
      <c r="C1" s="268"/>
      <c r="D1" s="268"/>
      <c r="E1" s="268"/>
      <c r="F1" s="268"/>
      <c r="G1" s="268"/>
      <c r="H1" s="268"/>
      <c r="I1" s="268"/>
      <c r="J1" s="268"/>
      <c r="K1" s="268"/>
      <c r="L1" s="268"/>
      <c r="M1" s="268"/>
      <c r="N1" s="268"/>
      <c r="O1" s="268"/>
      <c r="P1" s="268"/>
      <c r="Q1" s="268"/>
      <c r="R1" s="268"/>
      <c r="S1" s="268"/>
      <c r="T1" s="268"/>
      <c r="U1" s="268"/>
      <c r="V1" s="268"/>
      <c r="W1" s="268"/>
      <c r="X1" s="269"/>
    </row>
    <row r="2" spans="1:24" ht="50.25">
      <c r="A2" s="270" t="s">
        <v>190</v>
      </c>
      <c r="B2" s="271"/>
      <c r="C2" s="271"/>
      <c r="D2" s="271"/>
      <c r="E2" s="271"/>
      <c r="F2" s="271"/>
      <c r="G2" s="271"/>
      <c r="H2" s="271"/>
      <c r="I2" s="271"/>
      <c r="J2" s="271"/>
      <c r="K2" s="271"/>
      <c r="L2" s="271"/>
      <c r="M2" s="271"/>
      <c r="N2" s="271"/>
      <c r="O2" s="271"/>
      <c r="P2" s="271"/>
      <c r="Q2" s="271"/>
      <c r="R2" s="271"/>
      <c r="S2" s="271"/>
      <c r="T2" s="271"/>
      <c r="U2" s="271"/>
      <c r="V2" s="271"/>
      <c r="W2" s="271"/>
      <c r="X2" s="272"/>
    </row>
    <row r="3" spans="1:24" ht="37.5">
      <c r="A3" s="161"/>
      <c r="B3" s="162"/>
      <c r="C3" s="170" t="s">
        <v>192</v>
      </c>
      <c r="D3" s="162"/>
      <c r="E3" s="162"/>
      <c r="F3" s="162"/>
      <c r="G3" s="239"/>
      <c r="H3" s="239"/>
      <c r="I3" s="239"/>
      <c r="J3" s="162"/>
      <c r="K3" s="162"/>
      <c r="L3" s="162"/>
      <c r="M3" s="162"/>
      <c r="N3" s="162"/>
      <c r="O3" s="273" t="s">
        <v>250</v>
      </c>
      <c r="P3" s="273"/>
      <c r="Q3" s="273"/>
      <c r="R3" s="273"/>
      <c r="S3" s="273"/>
      <c r="T3" s="273"/>
      <c r="U3" s="273"/>
      <c r="V3" s="273"/>
      <c r="W3" s="273"/>
      <c r="X3" s="274"/>
    </row>
    <row r="4" spans="1:24" s="54" customFormat="1" ht="27.75" thickBot="1">
      <c r="A4" s="275" t="s">
        <v>173</v>
      </c>
      <c r="B4" s="276"/>
      <c r="C4" s="276"/>
      <c r="D4" s="276"/>
      <c r="E4" s="276"/>
      <c r="F4" s="276"/>
      <c r="G4" s="276"/>
      <c r="H4" s="276"/>
      <c r="I4" s="276"/>
      <c r="J4" s="276"/>
      <c r="K4" s="276"/>
      <c r="L4" s="276"/>
      <c r="M4" s="276"/>
      <c r="N4" s="276"/>
      <c r="O4" s="276"/>
      <c r="P4" s="276"/>
      <c r="Q4" s="277"/>
      <c r="R4" s="277"/>
      <c r="S4" s="277"/>
      <c r="T4" s="277"/>
      <c r="U4" s="277"/>
      <c r="V4" s="277"/>
      <c r="W4" s="277"/>
      <c r="X4" s="278"/>
    </row>
    <row r="5" spans="1:26" s="55" customFormat="1" ht="18">
      <c r="A5" s="159"/>
      <c r="B5" s="160"/>
      <c r="C5" s="286" t="s">
        <v>0</v>
      </c>
      <c r="D5" s="288" t="s">
        <v>86</v>
      </c>
      <c r="E5" s="288" t="s">
        <v>2</v>
      </c>
      <c r="F5" s="288" t="s">
        <v>163</v>
      </c>
      <c r="G5" s="265" t="s">
        <v>87</v>
      </c>
      <c r="H5" s="265" t="s">
        <v>88</v>
      </c>
      <c r="I5" s="265" t="s">
        <v>89</v>
      </c>
      <c r="J5" s="264" t="s">
        <v>4</v>
      </c>
      <c r="K5" s="264"/>
      <c r="L5" s="264" t="s">
        <v>7</v>
      </c>
      <c r="M5" s="264"/>
      <c r="N5" s="264" t="s">
        <v>8</v>
      </c>
      <c r="O5" s="264"/>
      <c r="P5" s="264" t="s">
        <v>90</v>
      </c>
      <c r="Q5" s="264"/>
      <c r="R5" s="264"/>
      <c r="S5" s="264"/>
      <c r="T5" s="264" t="s">
        <v>91</v>
      </c>
      <c r="U5" s="264"/>
      <c r="V5" s="264" t="s">
        <v>92</v>
      </c>
      <c r="W5" s="264"/>
      <c r="X5" s="281"/>
      <c r="Z5" s="56"/>
    </row>
    <row r="6" spans="1:26" s="55" customFormat="1" ht="27.75" thickBot="1">
      <c r="A6" s="107"/>
      <c r="B6" s="64"/>
      <c r="C6" s="287"/>
      <c r="D6" s="289"/>
      <c r="E6" s="290"/>
      <c r="F6" s="290"/>
      <c r="G6" s="266"/>
      <c r="H6" s="266"/>
      <c r="I6" s="266"/>
      <c r="J6" s="67" t="s">
        <v>78</v>
      </c>
      <c r="K6" s="67" t="s">
        <v>16</v>
      </c>
      <c r="L6" s="67" t="s">
        <v>78</v>
      </c>
      <c r="M6" s="67" t="s">
        <v>16</v>
      </c>
      <c r="N6" s="67" t="s">
        <v>78</v>
      </c>
      <c r="O6" s="67" t="s">
        <v>16</v>
      </c>
      <c r="P6" s="65" t="s">
        <v>78</v>
      </c>
      <c r="Q6" s="65" t="s">
        <v>16</v>
      </c>
      <c r="R6" s="66" t="s">
        <v>93</v>
      </c>
      <c r="S6" s="66" t="s">
        <v>94</v>
      </c>
      <c r="T6" s="108" t="s">
        <v>78</v>
      </c>
      <c r="U6" s="68" t="s">
        <v>11</v>
      </c>
      <c r="V6" s="108" t="s">
        <v>78</v>
      </c>
      <c r="W6" s="67" t="s">
        <v>16</v>
      </c>
      <c r="X6" s="69" t="s">
        <v>94</v>
      </c>
      <c r="Z6" s="56"/>
    </row>
    <row r="7" spans="1:26" s="55" customFormat="1" ht="18">
      <c r="A7" s="129">
        <v>1</v>
      </c>
      <c r="B7" s="227"/>
      <c r="C7" s="251" t="s">
        <v>208</v>
      </c>
      <c r="D7" s="247">
        <v>38842</v>
      </c>
      <c r="E7" s="77" t="s">
        <v>76</v>
      </c>
      <c r="F7" s="77" t="s">
        <v>151</v>
      </c>
      <c r="G7" s="209">
        <v>173</v>
      </c>
      <c r="H7" s="209">
        <v>178</v>
      </c>
      <c r="I7" s="83">
        <v>2</v>
      </c>
      <c r="J7" s="86">
        <v>120232</v>
      </c>
      <c r="K7" s="90">
        <v>14692</v>
      </c>
      <c r="L7" s="86">
        <v>205961</v>
      </c>
      <c r="M7" s="90">
        <v>24741</v>
      </c>
      <c r="N7" s="86">
        <v>121652</v>
      </c>
      <c r="O7" s="90">
        <v>15661</v>
      </c>
      <c r="P7" s="242">
        <f>+J7+L7+N7</f>
        <v>447845</v>
      </c>
      <c r="Q7" s="228">
        <f>+K7+M7+O7</f>
        <v>55094</v>
      </c>
      <c r="R7" s="229">
        <f aca="true" t="shared" si="0" ref="R7:R26">IF(P7&lt;&gt;0,Q7/H7,"")</f>
        <v>309.5168539325843</v>
      </c>
      <c r="S7" s="246">
        <f aca="true" t="shared" si="1" ref="S7:S26">IF(P7&lt;&gt;0,P7/Q7,"")</f>
        <v>8.128743601844121</v>
      </c>
      <c r="T7" s="242">
        <v>1111335</v>
      </c>
      <c r="U7" s="91">
        <f aca="true" t="shared" si="2" ref="U7:U38">IF(T7&lt;&gt;0,-(T7-P7)/T7,"")</f>
        <v>-0.5970207003288838</v>
      </c>
      <c r="V7" s="86">
        <v>2008794</v>
      </c>
      <c r="W7" s="78">
        <v>255920</v>
      </c>
      <c r="X7" s="230">
        <f aca="true" t="shared" si="3" ref="X7:X12">IF(V7&lt;&gt;0,V7/W7,"")</f>
        <v>7.849304470146921</v>
      </c>
      <c r="Z7" s="56"/>
    </row>
    <row r="8" spans="1:26" s="120" customFormat="1" ht="18">
      <c r="A8" s="129">
        <v>2</v>
      </c>
      <c r="B8" s="231"/>
      <c r="C8" s="252" t="s">
        <v>194</v>
      </c>
      <c r="D8" s="248">
        <v>38821</v>
      </c>
      <c r="E8" s="153" t="s">
        <v>226</v>
      </c>
      <c r="F8" s="153" t="s">
        <v>133</v>
      </c>
      <c r="G8" s="119">
        <v>118</v>
      </c>
      <c r="H8" s="119">
        <v>115</v>
      </c>
      <c r="I8" s="85">
        <v>5</v>
      </c>
      <c r="J8" s="240">
        <v>50317</v>
      </c>
      <c r="K8" s="241">
        <v>8110</v>
      </c>
      <c r="L8" s="240">
        <v>104220.5</v>
      </c>
      <c r="M8" s="241">
        <v>15312</v>
      </c>
      <c r="N8" s="240">
        <v>73630.5</v>
      </c>
      <c r="O8" s="241">
        <v>10692</v>
      </c>
      <c r="P8" s="240">
        <f>SUM(J8+L8+N8)</f>
        <v>228168</v>
      </c>
      <c r="Q8" s="226">
        <f>SUM(K8+M8+O8)</f>
        <v>34114</v>
      </c>
      <c r="R8" s="232">
        <f t="shared" si="0"/>
        <v>296.6434782608696</v>
      </c>
      <c r="S8" s="102">
        <f t="shared" si="1"/>
        <v>6.688397725274081</v>
      </c>
      <c r="T8" s="240">
        <v>424161.5</v>
      </c>
      <c r="U8" s="92">
        <f t="shared" si="2"/>
        <v>-0.4620728189616455</v>
      </c>
      <c r="V8" s="240">
        <v>5304105</v>
      </c>
      <c r="W8" s="226">
        <v>763349</v>
      </c>
      <c r="X8" s="156">
        <f t="shared" si="3"/>
        <v>6.948466559856632</v>
      </c>
      <c r="Z8" s="121"/>
    </row>
    <row r="9" spans="1:26" s="120" customFormat="1" ht="18">
      <c r="A9" s="129">
        <v>3</v>
      </c>
      <c r="B9" s="231"/>
      <c r="C9" s="253" t="s">
        <v>195</v>
      </c>
      <c r="D9" s="249">
        <v>38835</v>
      </c>
      <c r="E9" s="71" t="s">
        <v>76</v>
      </c>
      <c r="F9" s="71" t="s">
        <v>148</v>
      </c>
      <c r="G9" s="105">
        <v>71</v>
      </c>
      <c r="H9" s="105">
        <v>72</v>
      </c>
      <c r="I9" s="84">
        <v>3</v>
      </c>
      <c r="J9" s="87">
        <v>28496</v>
      </c>
      <c r="K9" s="101">
        <v>3260</v>
      </c>
      <c r="L9" s="87">
        <v>47701</v>
      </c>
      <c r="M9" s="101">
        <v>5360</v>
      </c>
      <c r="N9" s="87">
        <v>24828</v>
      </c>
      <c r="O9" s="101">
        <v>2892</v>
      </c>
      <c r="P9" s="243">
        <f>+J9+L9+N9</f>
        <v>101025</v>
      </c>
      <c r="Q9" s="233">
        <f>+K9+M9+O9</f>
        <v>11512</v>
      </c>
      <c r="R9" s="232">
        <f t="shared" si="0"/>
        <v>159.88888888888889</v>
      </c>
      <c r="S9" s="102">
        <f t="shared" si="1"/>
        <v>8.775625434329395</v>
      </c>
      <c r="T9" s="243">
        <v>169658</v>
      </c>
      <c r="U9" s="92">
        <f t="shared" si="2"/>
        <v>-0.4045373634016669</v>
      </c>
      <c r="V9" s="87">
        <v>861550</v>
      </c>
      <c r="W9" s="72">
        <v>99691</v>
      </c>
      <c r="X9" s="156">
        <f t="shared" si="3"/>
        <v>8.642204411631942</v>
      </c>
      <c r="Z9" s="121"/>
    </row>
    <row r="10" spans="1:27" s="123" customFormat="1" ht="18">
      <c r="A10" s="129">
        <v>4</v>
      </c>
      <c r="B10" s="234"/>
      <c r="C10" s="252" t="s">
        <v>227</v>
      </c>
      <c r="D10" s="248">
        <v>38849</v>
      </c>
      <c r="E10" s="153" t="s">
        <v>226</v>
      </c>
      <c r="F10" s="153" t="s">
        <v>133</v>
      </c>
      <c r="G10" s="119">
        <v>51</v>
      </c>
      <c r="H10" s="119">
        <v>51</v>
      </c>
      <c r="I10" s="85">
        <v>1</v>
      </c>
      <c r="J10" s="240">
        <v>25652</v>
      </c>
      <c r="K10" s="241">
        <v>3589</v>
      </c>
      <c r="L10" s="240">
        <v>39298.5</v>
      </c>
      <c r="M10" s="241">
        <v>5343</v>
      </c>
      <c r="N10" s="240">
        <v>29648</v>
      </c>
      <c r="O10" s="241">
        <v>4070</v>
      </c>
      <c r="P10" s="240">
        <f>J10+L10+N10</f>
        <v>94598.5</v>
      </c>
      <c r="Q10" s="226">
        <f>K10+M10+O10</f>
        <v>13002</v>
      </c>
      <c r="R10" s="232">
        <f t="shared" si="0"/>
        <v>254.94117647058823</v>
      </c>
      <c r="S10" s="102">
        <f t="shared" si="1"/>
        <v>7.275688355637595</v>
      </c>
      <c r="T10" s="240"/>
      <c r="U10" s="92">
        <f t="shared" si="2"/>
      </c>
      <c r="V10" s="89">
        <v>94598.5</v>
      </c>
      <c r="W10" s="74">
        <v>13002</v>
      </c>
      <c r="X10" s="156">
        <f t="shared" si="3"/>
        <v>7.275688355637595</v>
      </c>
      <c r="Y10" s="122"/>
      <c r="AA10" s="122"/>
    </row>
    <row r="11" spans="1:26" s="124" customFormat="1" ht="18">
      <c r="A11" s="129">
        <v>5</v>
      </c>
      <c r="B11" s="234"/>
      <c r="C11" s="252" t="s">
        <v>196</v>
      </c>
      <c r="D11" s="248">
        <v>38835</v>
      </c>
      <c r="E11" s="153" t="s">
        <v>226</v>
      </c>
      <c r="F11" s="153" t="s">
        <v>142</v>
      </c>
      <c r="G11" s="119">
        <v>65</v>
      </c>
      <c r="H11" s="119">
        <v>65</v>
      </c>
      <c r="I11" s="85">
        <v>3</v>
      </c>
      <c r="J11" s="240">
        <v>21373</v>
      </c>
      <c r="K11" s="241">
        <v>2911</v>
      </c>
      <c r="L11" s="240">
        <v>39401.5</v>
      </c>
      <c r="M11" s="241">
        <v>5079</v>
      </c>
      <c r="N11" s="240">
        <v>27929</v>
      </c>
      <c r="O11" s="241">
        <v>3696</v>
      </c>
      <c r="P11" s="240">
        <f>SUM(J11+L11+N11)</f>
        <v>88703.5</v>
      </c>
      <c r="Q11" s="226">
        <f>SUM(K11+M11+O11)</f>
        <v>11686</v>
      </c>
      <c r="R11" s="232">
        <f t="shared" si="0"/>
        <v>179.7846153846154</v>
      </c>
      <c r="S11" s="102">
        <f t="shared" si="1"/>
        <v>7.5905784699640595</v>
      </c>
      <c r="T11" s="240">
        <v>156898</v>
      </c>
      <c r="U11" s="92">
        <f t="shared" si="2"/>
        <v>-0.43464225165394077</v>
      </c>
      <c r="V11" s="240">
        <v>724239.5</v>
      </c>
      <c r="W11" s="226">
        <v>98868</v>
      </c>
      <c r="X11" s="156">
        <f t="shared" si="3"/>
        <v>7.325317595177408</v>
      </c>
      <c r="Y11" s="122"/>
      <c r="Z11" s="122"/>
    </row>
    <row r="12" spans="1:26" s="124" customFormat="1" ht="18">
      <c r="A12" s="129">
        <v>6</v>
      </c>
      <c r="B12" s="234"/>
      <c r="C12" s="253" t="s">
        <v>228</v>
      </c>
      <c r="D12" s="249">
        <v>38849</v>
      </c>
      <c r="E12" s="71" t="s">
        <v>158</v>
      </c>
      <c r="F12" s="71" t="s">
        <v>176</v>
      </c>
      <c r="G12" s="105">
        <v>21</v>
      </c>
      <c r="H12" s="105">
        <v>21</v>
      </c>
      <c r="I12" s="84">
        <v>1</v>
      </c>
      <c r="J12" s="88">
        <v>26237.79</v>
      </c>
      <c r="K12" s="216">
        <v>2892</v>
      </c>
      <c r="L12" s="88">
        <v>30426.5</v>
      </c>
      <c r="M12" s="216">
        <v>3128</v>
      </c>
      <c r="N12" s="88">
        <v>18104</v>
      </c>
      <c r="O12" s="216">
        <v>1910</v>
      </c>
      <c r="P12" s="243">
        <f>+J12+L12+N12</f>
        <v>74768.29000000001</v>
      </c>
      <c r="Q12" s="226">
        <f>+O12+M12+K12</f>
        <v>7930</v>
      </c>
      <c r="R12" s="232">
        <f t="shared" si="0"/>
        <v>377.6190476190476</v>
      </c>
      <c r="S12" s="102">
        <f t="shared" si="1"/>
        <v>9.428535939470367</v>
      </c>
      <c r="T12" s="88"/>
      <c r="U12" s="92">
        <f t="shared" si="2"/>
      </c>
      <c r="V12" s="88">
        <v>74768.29</v>
      </c>
      <c r="W12" s="75">
        <v>7930</v>
      </c>
      <c r="X12" s="156">
        <f t="shared" si="3"/>
        <v>9.428535939470365</v>
      </c>
      <c r="Y12" s="150"/>
      <c r="Z12" s="150"/>
    </row>
    <row r="13" spans="1:26" s="124" customFormat="1" ht="18">
      <c r="A13" s="129">
        <v>7</v>
      </c>
      <c r="B13" s="234"/>
      <c r="C13" s="253" t="s">
        <v>229</v>
      </c>
      <c r="D13" s="249">
        <v>38849</v>
      </c>
      <c r="E13" s="151" t="s">
        <v>72</v>
      </c>
      <c r="F13" s="71" t="s">
        <v>230</v>
      </c>
      <c r="G13" s="105">
        <v>14</v>
      </c>
      <c r="H13" s="105">
        <v>15</v>
      </c>
      <c r="I13" s="84">
        <v>1</v>
      </c>
      <c r="J13" s="87">
        <v>13978</v>
      </c>
      <c r="K13" s="101">
        <v>1528</v>
      </c>
      <c r="L13" s="87">
        <v>28245</v>
      </c>
      <c r="M13" s="101">
        <v>2986</v>
      </c>
      <c r="N13" s="87">
        <v>15737.5</v>
      </c>
      <c r="O13" s="101">
        <v>1713</v>
      </c>
      <c r="P13" s="243">
        <f>+J13+L13+N13</f>
        <v>57960.5</v>
      </c>
      <c r="Q13" s="233">
        <f>+K13+M13+O13</f>
        <v>6227</v>
      </c>
      <c r="R13" s="232">
        <f t="shared" si="0"/>
        <v>415.1333333333333</v>
      </c>
      <c r="S13" s="102">
        <f t="shared" si="1"/>
        <v>9.307933194154488</v>
      </c>
      <c r="T13" s="87"/>
      <c r="U13" s="92">
        <f t="shared" si="2"/>
      </c>
      <c r="V13" s="87">
        <v>57960.5</v>
      </c>
      <c r="W13" s="72">
        <v>6227</v>
      </c>
      <c r="X13" s="156">
        <f>V13/W13</f>
        <v>9.307933194154488</v>
      </c>
      <c r="Y13" s="122"/>
      <c r="Z13" s="122"/>
    </row>
    <row r="14" spans="1:26" s="124" customFormat="1" ht="18">
      <c r="A14" s="129">
        <v>8</v>
      </c>
      <c r="B14" s="234"/>
      <c r="C14" s="252" t="s">
        <v>175</v>
      </c>
      <c r="D14" s="248">
        <v>38828</v>
      </c>
      <c r="E14" s="153" t="s">
        <v>226</v>
      </c>
      <c r="F14" s="153" t="s">
        <v>176</v>
      </c>
      <c r="G14" s="119">
        <v>43</v>
      </c>
      <c r="H14" s="119">
        <v>43</v>
      </c>
      <c r="I14" s="85">
        <v>4</v>
      </c>
      <c r="J14" s="240">
        <v>7776</v>
      </c>
      <c r="K14" s="241">
        <v>1682</v>
      </c>
      <c r="L14" s="240">
        <v>15172</v>
      </c>
      <c r="M14" s="241">
        <v>2959</v>
      </c>
      <c r="N14" s="240">
        <v>12346.5</v>
      </c>
      <c r="O14" s="241">
        <v>2458</v>
      </c>
      <c r="P14" s="240">
        <f>SUM(J14+L14+N14)</f>
        <v>35294.5</v>
      </c>
      <c r="Q14" s="226">
        <f>SUM(K14+M14+O14)</f>
        <v>7099</v>
      </c>
      <c r="R14" s="232">
        <f t="shared" si="0"/>
        <v>165.09302325581396</v>
      </c>
      <c r="S14" s="102">
        <f t="shared" si="1"/>
        <v>4.971756585434568</v>
      </c>
      <c r="T14" s="240">
        <v>61844.5</v>
      </c>
      <c r="U14" s="92">
        <f t="shared" si="2"/>
        <v>-0.42930252488095144</v>
      </c>
      <c r="V14" s="240">
        <v>509192.5</v>
      </c>
      <c r="W14" s="226">
        <v>74854</v>
      </c>
      <c r="X14" s="156">
        <f>IF(V14&lt;&gt;0,V14/W14,"")</f>
        <v>6.802475485611992</v>
      </c>
      <c r="Y14" s="122"/>
      <c r="Z14" s="122"/>
    </row>
    <row r="15" spans="1:26" s="124" customFormat="1" ht="18">
      <c r="A15" s="129">
        <v>9</v>
      </c>
      <c r="B15" s="234"/>
      <c r="C15" s="253" t="s">
        <v>197</v>
      </c>
      <c r="D15" s="249">
        <v>38815</v>
      </c>
      <c r="E15" s="71" t="s">
        <v>76</v>
      </c>
      <c r="F15" s="71" t="s">
        <v>137</v>
      </c>
      <c r="G15" s="105">
        <v>94</v>
      </c>
      <c r="H15" s="105">
        <v>76</v>
      </c>
      <c r="I15" s="84">
        <v>5</v>
      </c>
      <c r="J15" s="87">
        <v>5673</v>
      </c>
      <c r="K15" s="101">
        <v>1167</v>
      </c>
      <c r="L15" s="87">
        <v>12713</v>
      </c>
      <c r="M15" s="101">
        <v>2404</v>
      </c>
      <c r="N15" s="87">
        <v>9502</v>
      </c>
      <c r="O15" s="101">
        <v>1789</v>
      </c>
      <c r="P15" s="243">
        <f aca="true" t="shared" si="4" ref="P15:Q20">+J15+L15+N15</f>
        <v>27888</v>
      </c>
      <c r="Q15" s="233">
        <f t="shared" si="4"/>
        <v>5360</v>
      </c>
      <c r="R15" s="232">
        <f t="shared" si="0"/>
        <v>70.52631578947368</v>
      </c>
      <c r="S15" s="102">
        <f t="shared" si="1"/>
        <v>5.2029850746268655</v>
      </c>
      <c r="T15" s="243">
        <v>52677</v>
      </c>
      <c r="U15" s="92">
        <f t="shared" si="2"/>
        <v>-0.4705848852440344</v>
      </c>
      <c r="V15" s="87">
        <v>929838</v>
      </c>
      <c r="W15" s="72">
        <v>134403</v>
      </c>
      <c r="X15" s="156">
        <f>IF(V15&lt;&gt;0,V15/W15,"")</f>
        <v>6.918283074038526</v>
      </c>
      <c r="Y15" s="122"/>
      <c r="Z15" s="122"/>
    </row>
    <row r="16" spans="1:26" s="124" customFormat="1" ht="18">
      <c r="A16" s="129">
        <v>10</v>
      </c>
      <c r="B16" s="234"/>
      <c r="C16" s="253" t="s">
        <v>174</v>
      </c>
      <c r="D16" s="249">
        <v>38828</v>
      </c>
      <c r="E16" s="151" t="s">
        <v>72</v>
      </c>
      <c r="F16" s="71" t="s">
        <v>150</v>
      </c>
      <c r="G16" s="105">
        <v>59</v>
      </c>
      <c r="H16" s="105">
        <v>38</v>
      </c>
      <c r="I16" s="84">
        <v>4</v>
      </c>
      <c r="J16" s="87">
        <v>5414.5</v>
      </c>
      <c r="K16" s="101">
        <v>712</v>
      </c>
      <c r="L16" s="87">
        <v>9742.5</v>
      </c>
      <c r="M16" s="101">
        <v>1272</v>
      </c>
      <c r="N16" s="87">
        <v>5704.5</v>
      </c>
      <c r="O16" s="101">
        <v>850</v>
      </c>
      <c r="P16" s="243">
        <f t="shared" si="4"/>
        <v>20861.5</v>
      </c>
      <c r="Q16" s="233">
        <f t="shared" si="4"/>
        <v>2834</v>
      </c>
      <c r="R16" s="232">
        <f t="shared" si="0"/>
        <v>74.57894736842105</v>
      </c>
      <c r="S16" s="102">
        <f t="shared" si="1"/>
        <v>7.361150317572336</v>
      </c>
      <c r="T16" s="87">
        <v>63203</v>
      </c>
      <c r="U16" s="92">
        <f t="shared" si="2"/>
        <v>-0.6699286426277233</v>
      </c>
      <c r="V16" s="87">
        <v>731989</v>
      </c>
      <c r="W16" s="72">
        <v>90980</v>
      </c>
      <c r="X16" s="156">
        <f>V16/W16</f>
        <v>8.045603429325126</v>
      </c>
      <c r="Y16" s="122"/>
      <c r="Z16" s="122"/>
    </row>
    <row r="17" spans="1:26" s="124" customFormat="1" ht="18">
      <c r="A17" s="129">
        <v>11</v>
      </c>
      <c r="B17" s="234"/>
      <c r="C17" s="253" t="s">
        <v>231</v>
      </c>
      <c r="D17" s="249">
        <v>38849</v>
      </c>
      <c r="E17" s="151" t="s">
        <v>72</v>
      </c>
      <c r="F17" s="71" t="s">
        <v>77</v>
      </c>
      <c r="G17" s="105">
        <v>20</v>
      </c>
      <c r="H17" s="105">
        <v>20</v>
      </c>
      <c r="I17" s="84">
        <v>1</v>
      </c>
      <c r="J17" s="87">
        <v>4431.5</v>
      </c>
      <c r="K17" s="101">
        <v>431</v>
      </c>
      <c r="L17" s="87">
        <v>8042.5</v>
      </c>
      <c r="M17" s="101">
        <v>798</v>
      </c>
      <c r="N17" s="87">
        <v>4420.5</v>
      </c>
      <c r="O17" s="101">
        <v>467</v>
      </c>
      <c r="P17" s="243">
        <f t="shared" si="4"/>
        <v>16894.5</v>
      </c>
      <c r="Q17" s="233">
        <f t="shared" si="4"/>
        <v>1696</v>
      </c>
      <c r="R17" s="232">
        <f t="shared" si="0"/>
        <v>84.8</v>
      </c>
      <c r="S17" s="102">
        <f t="shared" si="1"/>
        <v>9.961379716981131</v>
      </c>
      <c r="T17" s="87"/>
      <c r="U17" s="92">
        <f t="shared" si="2"/>
      </c>
      <c r="V17" s="87">
        <v>16894.5</v>
      </c>
      <c r="W17" s="72">
        <v>1693</v>
      </c>
      <c r="X17" s="156">
        <f>V17/W17</f>
        <v>9.979031305375074</v>
      </c>
      <c r="Y17" s="122"/>
      <c r="Z17" s="122"/>
    </row>
    <row r="18" spans="1:26" s="124" customFormat="1" ht="18">
      <c r="A18" s="129">
        <v>12</v>
      </c>
      <c r="B18" s="234"/>
      <c r="C18" s="253" t="s">
        <v>166</v>
      </c>
      <c r="D18" s="249">
        <v>38821</v>
      </c>
      <c r="E18" s="151" t="s">
        <v>72</v>
      </c>
      <c r="F18" s="71" t="s">
        <v>156</v>
      </c>
      <c r="G18" s="105">
        <v>32</v>
      </c>
      <c r="H18" s="105">
        <v>28</v>
      </c>
      <c r="I18" s="84">
        <v>5</v>
      </c>
      <c r="J18" s="87">
        <v>3259.5</v>
      </c>
      <c r="K18" s="101">
        <v>602</v>
      </c>
      <c r="L18" s="87">
        <v>5143.5</v>
      </c>
      <c r="M18" s="101">
        <v>893</v>
      </c>
      <c r="N18" s="87">
        <v>6118</v>
      </c>
      <c r="O18" s="101">
        <v>1050</v>
      </c>
      <c r="P18" s="243">
        <f t="shared" si="4"/>
        <v>14521</v>
      </c>
      <c r="Q18" s="233">
        <f t="shared" si="4"/>
        <v>2545</v>
      </c>
      <c r="R18" s="232">
        <f t="shared" si="0"/>
        <v>90.89285714285714</v>
      </c>
      <c r="S18" s="102">
        <f t="shared" si="1"/>
        <v>5.705697445972495</v>
      </c>
      <c r="T18" s="87">
        <v>6869</v>
      </c>
      <c r="U18" s="92">
        <f t="shared" si="2"/>
        <v>1.1139903916145</v>
      </c>
      <c r="V18" s="87">
        <v>282619.5</v>
      </c>
      <c r="W18" s="72">
        <v>32667</v>
      </c>
      <c r="X18" s="156">
        <f>V18/W18</f>
        <v>8.651529066029939</v>
      </c>
      <c r="Y18" s="122"/>
      <c r="Z18" s="122"/>
    </row>
    <row r="19" spans="1:26" s="124" customFormat="1" ht="18">
      <c r="A19" s="129">
        <v>13</v>
      </c>
      <c r="B19" s="234"/>
      <c r="C19" s="253" t="s">
        <v>210</v>
      </c>
      <c r="D19" s="249">
        <v>38716</v>
      </c>
      <c r="E19" s="151" t="s">
        <v>72</v>
      </c>
      <c r="F19" s="71" t="s">
        <v>161</v>
      </c>
      <c r="G19" s="105">
        <v>14</v>
      </c>
      <c r="H19" s="105">
        <v>14</v>
      </c>
      <c r="I19" s="84">
        <v>2</v>
      </c>
      <c r="J19" s="87">
        <v>3684.5</v>
      </c>
      <c r="K19" s="101">
        <v>362</v>
      </c>
      <c r="L19" s="87">
        <v>7068.5</v>
      </c>
      <c r="M19" s="101">
        <v>705</v>
      </c>
      <c r="N19" s="87">
        <v>3224.5</v>
      </c>
      <c r="O19" s="101">
        <v>336</v>
      </c>
      <c r="P19" s="243">
        <f t="shared" si="4"/>
        <v>13977.5</v>
      </c>
      <c r="Q19" s="233">
        <f t="shared" si="4"/>
        <v>1403</v>
      </c>
      <c r="R19" s="232">
        <f t="shared" si="0"/>
        <v>100.21428571428571</v>
      </c>
      <c r="S19" s="102">
        <f t="shared" si="1"/>
        <v>9.962580185317178</v>
      </c>
      <c r="T19" s="87">
        <v>26390</v>
      </c>
      <c r="U19" s="92">
        <f t="shared" si="2"/>
        <v>-0.470348616900341</v>
      </c>
      <c r="V19" s="87">
        <v>55467</v>
      </c>
      <c r="W19" s="72">
        <v>5900</v>
      </c>
      <c r="X19" s="156">
        <f>V19/W19</f>
        <v>9.401186440677966</v>
      </c>
      <c r="Y19" s="122"/>
      <c r="Z19" s="122"/>
    </row>
    <row r="20" spans="1:26" s="124" customFormat="1" ht="18">
      <c r="A20" s="129">
        <v>14</v>
      </c>
      <c r="B20" s="234"/>
      <c r="C20" s="253" t="s">
        <v>131</v>
      </c>
      <c r="D20" s="249">
        <v>38814</v>
      </c>
      <c r="E20" s="151" t="s">
        <v>72</v>
      </c>
      <c r="F20" s="71" t="s">
        <v>132</v>
      </c>
      <c r="G20" s="105">
        <v>124</v>
      </c>
      <c r="H20" s="105">
        <v>33</v>
      </c>
      <c r="I20" s="84">
        <v>6</v>
      </c>
      <c r="J20" s="87">
        <v>2835.5</v>
      </c>
      <c r="K20" s="101">
        <v>796</v>
      </c>
      <c r="L20" s="87">
        <v>4142</v>
      </c>
      <c r="M20" s="101">
        <v>1132</v>
      </c>
      <c r="N20" s="87">
        <v>3383</v>
      </c>
      <c r="O20" s="101">
        <v>855</v>
      </c>
      <c r="P20" s="243">
        <f t="shared" si="4"/>
        <v>10360.5</v>
      </c>
      <c r="Q20" s="233">
        <f t="shared" si="4"/>
        <v>2783</v>
      </c>
      <c r="R20" s="232">
        <f t="shared" si="0"/>
        <v>84.33333333333333</v>
      </c>
      <c r="S20" s="102">
        <f t="shared" si="1"/>
        <v>3.7227811713977723</v>
      </c>
      <c r="T20" s="87">
        <v>22552.5</v>
      </c>
      <c r="U20" s="92">
        <f t="shared" si="2"/>
        <v>-0.5406052544063851</v>
      </c>
      <c r="V20" s="87">
        <v>1024999</v>
      </c>
      <c r="W20" s="72">
        <v>165312</v>
      </c>
      <c r="X20" s="156">
        <f>V20/W20</f>
        <v>6.200390776229191</v>
      </c>
      <c r="Y20" s="122"/>
      <c r="Z20" s="122"/>
    </row>
    <row r="21" spans="1:26" s="124" customFormat="1" ht="18">
      <c r="A21" s="129">
        <v>15</v>
      </c>
      <c r="B21" s="234"/>
      <c r="C21" s="252" t="s">
        <v>211</v>
      </c>
      <c r="D21" s="248">
        <v>38842</v>
      </c>
      <c r="E21" s="153" t="s">
        <v>226</v>
      </c>
      <c r="F21" s="153" t="s">
        <v>212</v>
      </c>
      <c r="G21" s="119">
        <v>40</v>
      </c>
      <c r="H21" s="119">
        <v>40</v>
      </c>
      <c r="I21" s="85">
        <v>2</v>
      </c>
      <c r="J21" s="240">
        <v>1986.5</v>
      </c>
      <c r="K21" s="241">
        <v>342</v>
      </c>
      <c r="L21" s="240">
        <v>3954</v>
      </c>
      <c r="M21" s="241">
        <v>652</v>
      </c>
      <c r="N21" s="240">
        <v>4047.5</v>
      </c>
      <c r="O21" s="241">
        <v>646</v>
      </c>
      <c r="P21" s="240">
        <f>J21+L21+N21</f>
        <v>9988</v>
      </c>
      <c r="Q21" s="226">
        <f>K21+M21+O21</f>
        <v>1640</v>
      </c>
      <c r="R21" s="232">
        <f t="shared" si="0"/>
        <v>41</v>
      </c>
      <c r="S21" s="102">
        <f t="shared" si="1"/>
        <v>6.090243902439024</v>
      </c>
      <c r="T21" s="240">
        <v>25580</v>
      </c>
      <c r="U21" s="92">
        <f t="shared" si="2"/>
        <v>-0.6095387021110242</v>
      </c>
      <c r="V21" s="89">
        <v>48961.5</v>
      </c>
      <c r="W21" s="74">
        <v>8178</v>
      </c>
      <c r="X21" s="156">
        <f>IF(V21&lt;&gt;0,V21/W21,"")</f>
        <v>5.986977256052825</v>
      </c>
      <c r="Y21" s="122"/>
      <c r="Z21" s="122"/>
    </row>
    <row r="22" spans="1:26" s="124" customFormat="1" ht="18">
      <c r="A22" s="129">
        <v>16</v>
      </c>
      <c r="B22" s="234"/>
      <c r="C22" s="253" t="s">
        <v>198</v>
      </c>
      <c r="D22" s="249">
        <v>38835</v>
      </c>
      <c r="E22" s="151" t="s">
        <v>72</v>
      </c>
      <c r="F22" s="71" t="s">
        <v>139</v>
      </c>
      <c r="G22" s="105">
        <v>40</v>
      </c>
      <c r="H22" s="105">
        <v>29</v>
      </c>
      <c r="I22" s="84">
        <v>3</v>
      </c>
      <c r="J22" s="87">
        <v>2483.5</v>
      </c>
      <c r="K22" s="101">
        <v>370</v>
      </c>
      <c r="L22" s="87">
        <v>4341</v>
      </c>
      <c r="M22" s="101">
        <v>661</v>
      </c>
      <c r="N22" s="87">
        <v>3028.5</v>
      </c>
      <c r="O22" s="101">
        <v>484</v>
      </c>
      <c r="P22" s="243">
        <f aca="true" t="shared" si="5" ref="P22:Q26">+J22+L22+N22</f>
        <v>9853</v>
      </c>
      <c r="Q22" s="233">
        <f t="shared" si="5"/>
        <v>1515</v>
      </c>
      <c r="R22" s="232">
        <f t="shared" si="0"/>
        <v>52.241379310344826</v>
      </c>
      <c r="S22" s="102">
        <f t="shared" si="1"/>
        <v>6.5036303630363035</v>
      </c>
      <c r="T22" s="87">
        <v>37223.5</v>
      </c>
      <c r="U22" s="92">
        <f t="shared" si="2"/>
        <v>-0.7353016239741024</v>
      </c>
      <c r="V22" s="87">
        <v>210387</v>
      </c>
      <c r="W22" s="72">
        <v>25024</v>
      </c>
      <c r="X22" s="156">
        <f>V22/W22</f>
        <v>8.40740888746803</v>
      </c>
      <c r="Y22" s="122"/>
      <c r="Z22" s="122"/>
    </row>
    <row r="23" spans="1:26" s="124" customFormat="1" ht="18">
      <c r="A23" s="129">
        <v>17</v>
      </c>
      <c r="B23" s="234"/>
      <c r="C23" s="253" t="s">
        <v>177</v>
      </c>
      <c r="D23" s="249">
        <v>38828</v>
      </c>
      <c r="E23" s="71" t="s">
        <v>76</v>
      </c>
      <c r="F23" s="71" t="s">
        <v>137</v>
      </c>
      <c r="G23" s="105">
        <v>46</v>
      </c>
      <c r="H23" s="105">
        <v>40</v>
      </c>
      <c r="I23" s="84">
        <v>4</v>
      </c>
      <c r="J23" s="87">
        <v>1785</v>
      </c>
      <c r="K23" s="101">
        <v>364</v>
      </c>
      <c r="L23" s="87">
        <v>3994</v>
      </c>
      <c r="M23" s="101">
        <v>797</v>
      </c>
      <c r="N23" s="87">
        <v>3565</v>
      </c>
      <c r="O23" s="101">
        <v>683</v>
      </c>
      <c r="P23" s="243">
        <f t="shared" si="5"/>
        <v>9344</v>
      </c>
      <c r="Q23" s="233">
        <f t="shared" si="5"/>
        <v>1844</v>
      </c>
      <c r="R23" s="232">
        <f t="shared" si="0"/>
        <v>46.1</v>
      </c>
      <c r="S23" s="102">
        <f t="shared" si="1"/>
        <v>5.0672451193058565</v>
      </c>
      <c r="T23" s="87">
        <v>19367</v>
      </c>
      <c r="U23" s="92">
        <f t="shared" si="2"/>
        <v>-0.5175298187638767</v>
      </c>
      <c r="V23" s="87">
        <v>269545</v>
      </c>
      <c r="W23" s="72">
        <v>32227</v>
      </c>
      <c r="X23" s="156">
        <f>IF(V23&lt;&gt;0,V23/W23,"")</f>
        <v>8.363949483352469</v>
      </c>
      <c r="Y23" s="122"/>
      <c r="Z23" s="122"/>
    </row>
    <row r="24" spans="1:26" s="124" customFormat="1" ht="18">
      <c r="A24" s="129">
        <v>18</v>
      </c>
      <c r="B24" s="234"/>
      <c r="C24" s="253" t="s">
        <v>178</v>
      </c>
      <c r="D24" s="249">
        <v>38821</v>
      </c>
      <c r="E24" s="151" t="s">
        <v>72</v>
      </c>
      <c r="F24" s="71" t="s">
        <v>144</v>
      </c>
      <c r="G24" s="105">
        <v>53</v>
      </c>
      <c r="H24" s="105">
        <v>27</v>
      </c>
      <c r="I24" s="84">
        <v>5</v>
      </c>
      <c r="J24" s="87">
        <v>2146.5</v>
      </c>
      <c r="K24" s="101">
        <v>444</v>
      </c>
      <c r="L24" s="87">
        <v>3342</v>
      </c>
      <c r="M24" s="101">
        <v>708</v>
      </c>
      <c r="N24" s="87">
        <v>3393</v>
      </c>
      <c r="O24" s="101">
        <v>682</v>
      </c>
      <c r="P24" s="243">
        <f t="shared" si="5"/>
        <v>8881.5</v>
      </c>
      <c r="Q24" s="233">
        <f t="shared" si="5"/>
        <v>1834</v>
      </c>
      <c r="R24" s="232">
        <f t="shared" si="0"/>
        <v>67.92592592592592</v>
      </c>
      <c r="S24" s="102">
        <f t="shared" si="1"/>
        <v>4.842693565976009</v>
      </c>
      <c r="T24" s="87">
        <v>8612.5</v>
      </c>
      <c r="U24" s="92">
        <f t="shared" si="2"/>
        <v>0.03123367198838897</v>
      </c>
      <c r="V24" s="87">
        <v>297172</v>
      </c>
      <c r="W24" s="72">
        <v>42344</v>
      </c>
      <c r="X24" s="156">
        <f>V24/W24</f>
        <v>7.0180426979028905</v>
      </c>
      <c r="Y24" s="122"/>
      <c r="Z24" s="122"/>
    </row>
    <row r="25" spans="1:26" s="124" customFormat="1" ht="18">
      <c r="A25" s="129">
        <v>19</v>
      </c>
      <c r="B25" s="234"/>
      <c r="C25" s="253" t="s">
        <v>120</v>
      </c>
      <c r="D25" s="249">
        <v>38807</v>
      </c>
      <c r="E25" s="71" t="s">
        <v>129</v>
      </c>
      <c r="F25" s="71" t="s">
        <v>130</v>
      </c>
      <c r="G25" s="105">
        <v>115</v>
      </c>
      <c r="H25" s="105">
        <v>20</v>
      </c>
      <c r="I25" s="84">
        <v>6</v>
      </c>
      <c r="J25" s="87">
        <v>1629.5</v>
      </c>
      <c r="K25" s="101">
        <v>428</v>
      </c>
      <c r="L25" s="87">
        <v>2508</v>
      </c>
      <c r="M25" s="101">
        <v>512</v>
      </c>
      <c r="N25" s="87">
        <v>1836</v>
      </c>
      <c r="O25" s="101">
        <v>388</v>
      </c>
      <c r="P25" s="243">
        <f t="shared" si="5"/>
        <v>5973.5</v>
      </c>
      <c r="Q25" s="233">
        <f t="shared" si="5"/>
        <v>1328</v>
      </c>
      <c r="R25" s="232">
        <f t="shared" si="0"/>
        <v>66.4</v>
      </c>
      <c r="S25" s="102">
        <f t="shared" si="1"/>
        <v>4.498117469879518</v>
      </c>
      <c r="T25" s="243">
        <v>18248</v>
      </c>
      <c r="U25" s="92">
        <f t="shared" si="2"/>
        <v>-0.6726490574309514</v>
      </c>
      <c r="V25" s="87">
        <v>2080053.6</v>
      </c>
      <c r="W25" s="72">
        <v>288737</v>
      </c>
      <c r="X25" s="156">
        <f>IF(V25&lt;&gt;0,V25/W25,"")</f>
        <v>7.203973165891452</v>
      </c>
      <c r="Y25" s="122"/>
      <c r="Z25" s="122"/>
    </row>
    <row r="26" spans="1:26" s="124" customFormat="1" ht="18">
      <c r="A26" s="129">
        <v>20</v>
      </c>
      <c r="B26" s="234"/>
      <c r="C26" s="253" t="s">
        <v>179</v>
      </c>
      <c r="D26" s="249">
        <v>38828</v>
      </c>
      <c r="E26" s="71" t="s">
        <v>129</v>
      </c>
      <c r="F26" s="71" t="s">
        <v>148</v>
      </c>
      <c r="G26" s="105">
        <v>46</v>
      </c>
      <c r="H26" s="105">
        <v>19</v>
      </c>
      <c r="I26" s="84">
        <v>3</v>
      </c>
      <c r="J26" s="87">
        <v>1533</v>
      </c>
      <c r="K26" s="101">
        <v>275</v>
      </c>
      <c r="L26" s="87">
        <v>1948</v>
      </c>
      <c r="M26" s="101">
        <v>369</v>
      </c>
      <c r="N26" s="87">
        <v>1736.5</v>
      </c>
      <c r="O26" s="101">
        <v>320</v>
      </c>
      <c r="P26" s="243">
        <f t="shared" si="5"/>
        <v>5217.5</v>
      </c>
      <c r="Q26" s="233">
        <f t="shared" si="5"/>
        <v>964</v>
      </c>
      <c r="R26" s="232">
        <f t="shared" si="0"/>
        <v>50.73684210526316</v>
      </c>
      <c r="S26" s="102">
        <f t="shared" si="1"/>
        <v>5.412344398340249</v>
      </c>
      <c r="T26" s="243">
        <v>6031</v>
      </c>
      <c r="U26" s="92">
        <f t="shared" si="2"/>
        <v>-0.13488642016249378</v>
      </c>
      <c r="V26" s="87">
        <v>136072</v>
      </c>
      <c r="W26" s="72">
        <v>18802</v>
      </c>
      <c r="X26" s="156">
        <f>IF(V26&lt;&gt;0,V26/W26,"")</f>
        <v>7.237102435911074</v>
      </c>
      <c r="Y26" s="122"/>
      <c r="Z26" s="122"/>
    </row>
    <row r="27" spans="1:26" s="124" customFormat="1" ht="18">
      <c r="A27" s="129">
        <v>21</v>
      </c>
      <c r="B27" s="234"/>
      <c r="C27" s="252" t="s">
        <v>112</v>
      </c>
      <c r="D27" s="248">
        <v>38716</v>
      </c>
      <c r="E27" s="152" t="s">
        <v>84</v>
      </c>
      <c r="F27" s="153" t="s">
        <v>186</v>
      </c>
      <c r="G27" s="119">
        <v>9</v>
      </c>
      <c r="H27" s="119">
        <v>7</v>
      </c>
      <c r="I27" s="85">
        <v>19</v>
      </c>
      <c r="J27" s="89">
        <v>1403.5</v>
      </c>
      <c r="K27" s="215">
        <v>275</v>
      </c>
      <c r="L27" s="89">
        <v>2004</v>
      </c>
      <c r="M27" s="215">
        <v>387</v>
      </c>
      <c r="N27" s="89">
        <v>1713.5</v>
      </c>
      <c r="O27" s="215">
        <v>332</v>
      </c>
      <c r="P27" s="89">
        <f>J27+L27+N27</f>
        <v>5121</v>
      </c>
      <c r="Q27" s="74">
        <f>K27+M27+O27</f>
        <v>994</v>
      </c>
      <c r="R27" s="74">
        <f>Q27/H27</f>
        <v>142</v>
      </c>
      <c r="S27" s="167">
        <f>P27/Q27</f>
        <v>5.1519114688128775</v>
      </c>
      <c r="T27" s="89">
        <v>1678</v>
      </c>
      <c r="U27" s="92">
        <f t="shared" si="2"/>
        <v>2.0518474374255065</v>
      </c>
      <c r="V27" s="89">
        <v>106483</v>
      </c>
      <c r="W27" s="74">
        <v>16243</v>
      </c>
      <c r="X27" s="157">
        <f>V27/W27</f>
        <v>6.555623961090931</v>
      </c>
      <c r="Y27" s="122"/>
      <c r="Z27" s="122"/>
    </row>
    <row r="28" spans="1:26" s="124" customFormat="1" ht="18">
      <c r="A28" s="129">
        <v>22</v>
      </c>
      <c r="B28" s="234"/>
      <c r="C28" s="252" t="s">
        <v>232</v>
      </c>
      <c r="D28" s="248">
        <v>38849</v>
      </c>
      <c r="E28" s="152" t="s">
        <v>84</v>
      </c>
      <c r="F28" s="153" t="s">
        <v>152</v>
      </c>
      <c r="G28" s="119">
        <v>4</v>
      </c>
      <c r="H28" s="119">
        <v>4</v>
      </c>
      <c r="I28" s="85">
        <v>1</v>
      </c>
      <c r="J28" s="89">
        <v>1279</v>
      </c>
      <c r="K28" s="215">
        <v>169</v>
      </c>
      <c r="L28" s="89">
        <v>1970</v>
      </c>
      <c r="M28" s="215">
        <v>250</v>
      </c>
      <c r="N28" s="89">
        <v>1424</v>
      </c>
      <c r="O28" s="215">
        <v>186</v>
      </c>
      <c r="P28" s="89">
        <f>J28+L28+N28</f>
        <v>4673</v>
      </c>
      <c r="Q28" s="74">
        <f>K28+M28+O28</f>
        <v>605</v>
      </c>
      <c r="R28" s="74">
        <f>Q28/H28</f>
        <v>151.25</v>
      </c>
      <c r="S28" s="167">
        <f>P28/Q28</f>
        <v>7.723966942148761</v>
      </c>
      <c r="T28" s="89"/>
      <c r="U28" s="92">
        <f t="shared" si="2"/>
      </c>
      <c r="V28" s="89">
        <v>16856.25</v>
      </c>
      <c r="W28" s="74">
        <v>2283</v>
      </c>
      <c r="X28" s="157">
        <f>V28/W28</f>
        <v>7.383377135348226</v>
      </c>
      <c r="Y28" s="122"/>
      <c r="Z28" s="122"/>
    </row>
    <row r="29" spans="1:26" s="124" customFormat="1" ht="18">
      <c r="A29" s="129">
        <v>23</v>
      </c>
      <c r="B29" s="234"/>
      <c r="C29" s="252" t="s">
        <v>214</v>
      </c>
      <c r="D29" s="248">
        <v>38828</v>
      </c>
      <c r="E29" s="153" t="s">
        <v>77</v>
      </c>
      <c r="F29" s="153" t="s">
        <v>205</v>
      </c>
      <c r="G29" s="119">
        <v>5</v>
      </c>
      <c r="H29" s="119">
        <v>6</v>
      </c>
      <c r="I29" s="85">
        <v>4</v>
      </c>
      <c r="J29" s="240">
        <v>763</v>
      </c>
      <c r="K29" s="241">
        <v>106</v>
      </c>
      <c r="L29" s="240">
        <v>1775</v>
      </c>
      <c r="M29" s="241">
        <v>247</v>
      </c>
      <c r="N29" s="240">
        <v>1364</v>
      </c>
      <c r="O29" s="241">
        <v>188</v>
      </c>
      <c r="P29" s="243">
        <f>+J29+L29+N29</f>
        <v>3902</v>
      </c>
      <c r="Q29" s="226">
        <f>+O29+M29+K29</f>
        <v>541</v>
      </c>
      <c r="R29" s="232">
        <f>IF(P29&lt;&gt;0,Q29/H29,"")</f>
        <v>90.16666666666667</v>
      </c>
      <c r="S29" s="102">
        <f>IF(P29&lt;&gt;0,P29/Q29,"")</f>
        <v>7.212569316081331</v>
      </c>
      <c r="T29" s="240">
        <v>3465</v>
      </c>
      <c r="U29" s="92">
        <f t="shared" si="2"/>
        <v>0.12611832611832613</v>
      </c>
      <c r="V29" s="240">
        <v>40925</v>
      </c>
      <c r="W29" s="226">
        <v>8938</v>
      </c>
      <c r="X29" s="156">
        <f>IF(V29&lt;&gt;0,V29/W29,"")</f>
        <v>4.578764824345491</v>
      </c>
      <c r="Y29" s="122"/>
      <c r="Z29" s="122"/>
    </row>
    <row r="30" spans="1:24" s="126" customFormat="1" ht="15">
      <c r="A30" s="129">
        <v>24</v>
      </c>
      <c r="B30" s="235"/>
      <c r="C30" s="252" t="s">
        <v>181</v>
      </c>
      <c r="D30" s="248">
        <v>38828</v>
      </c>
      <c r="E30" s="152" t="s">
        <v>84</v>
      </c>
      <c r="F30" s="153" t="s">
        <v>182</v>
      </c>
      <c r="G30" s="119">
        <v>6</v>
      </c>
      <c r="H30" s="119">
        <v>6</v>
      </c>
      <c r="I30" s="85">
        <v>4</v>
      </c>
      <c r="J30" s="89">
        <v>982.5</v>
      </c>
      <c r="K30" s="215">
        <v>132</v>
      </c>
      <c r="L30" s="89">
        <v>1752.5</v>
      </c>
      <c r="M30" s="215">
        <v>244</v>
      </c>
      <c r="N30" s="89">
        <v>1088.5</v>
      </c>
      <c r="O30" s="215">
        <v>148</v>
      </c>
      <c r="P30" s="89">
        <f aca="true" t="shared" si="6" ref="P30:Q32">J30+L30+N30</f>
        <v>3823.5</v>
      </c>
      <c r="Q30" s="74">
        <f t="shared" si="6"/>
        <v>524</v>
      </c>
      <c r="R30" s="74">
        <f>Q30/H30</f>
        <v>87.33333333333333</v>
      </c>
      <c r="S30" s="167">
        <f>P30/Q30</f>
        <v>7.29675572519084</v>
      </c>
      <c r="T30" s="89">
        <v>1283</v>
      </c>
      <c r="U30" s="92">
        <f t="shared" si="2"/>
        <v>1.98012470771629</v>
      </c>
      <c r="V30" s="89">
        <v>19208.5</v>
      </c>
      <c r="W30" s="74">
        <v>2514</v>
      </c>
      <c r="X30" s="157">
        <f>V30/W30</f>
        <v>7.640612569610183</v>
      </c>
    </row>
    <row r="31" spans="1:24" s="126" customFormat="1" ht="15">
      <c r="A31" s="129">
        <v>25</v>
      </c>
      <c r="B31" s="235"/>
      <c r="C31" s="252" t="s">
        <v>140</v>
      </c>
      <c r="D31" s="248">
        <v>38814</v>
      </c>
      <c r="E31" s="152" t="s">
        <v>84</v>
      </c>
      <c r="F31" s="153" t="s">
        <v>141</v>
      </c>
      <c r="G31" s="119">
        <v>14</v>
      </c>
      <c r="H31" s="119">
        <v>13</v>
      </c>
      <c r="I31" s="85">
        <v>6</v>
      </c>
      <c r="J31" s="89">
        <v>991.5</v>
      </c>
      <c r="K31" s="215">
        <v>189</v>
      </c>
      <c r="L31" s="89">
        <v>1464</v>
      </c>
      <c r="M31" s="215">
        <v>260</v>
      </c>
      <c r="N31" s="89">
        <v>1171.5</v>
      </c>
      <c r="O31" s="215">
        <v>214</v>
      </c>
      <c r="P31" s="89">
        <f t="shared" si="6"/>
        <v>3627</v>
      </c>
      <c r="Q31" s="74">
        <f t="shared" si="6"/>
        <v>663</v>
      </c>
      <c r="R31" s="74">
        <f>Q31/H31</f>
        <v>51</v>
      </c>
      <c r="S31" s="167">
        <f>P31/Q31</f>
        <v>5.470588235294118</v>
      </c>
      <c r="T31" s="89">
        <v>3889</v>
      </c>
      <c r="U31" s="92">
        <f t="shared" si="2"/>
        <v>-0.0673695037284649</v>
      </c>
      <c r="V31" s="89">
        <v>80882.5</v>
      </c>
      <c r="W31" s="74">
        <v>11365</v>
      </c>
      <c r="X31" s="157">
        <f>V31/W31</f>
        <v>7.116805983282006</v>
      </c>
    </row>
    <row r="32" spans="1:24" s="126" customFormat="1" ht="15">
      <c r="A32" s="129">
        <v>26</v>
      </c>
      <c r="B32" s="235"/>
      <c r="C32" s="252" t="s">
        <v>123</v>
      </c>
      <c r="D32" s="248">
        <v>38807</v>
      </c>
      <c r="E32" s="153" t="s">
        <v>226</v>
      </c>
      <c r="F32" s="153" t="s">
        <v>133</v>
      </c>
      <c r="G32" s="119">
        <v>20</v>
      </c>
      <c r="H32" s="119">
        <v>13</v>
      </c>
      <c r="I32" s="85">
        <v>7</v>
      </c>
      <c r="J32" s="240">
        <v>819</v>
      </c>
      <c r="K32" s="241">
        <v>148</v>
      </c>
      <c r="L32" s="240">
        <v>1211</v>
      </c>
      <c r="M32" s="241">
        <v>230</v>
      </c>
      <c r="N32" s="240">
        <v>1089</v>
      </c>
      <c r="O32" s="241">
        <v>206</v>
      </c>
      <c r="P32" s="240">
        <f t="shared" si="6"/>
        <v>3119</v>
      </c>
      <c r="Q32" s="226">
        <f t="shared" si="6"/>
        <v>584</v>
      </c>
      <c r="R32" s="232">
        <f>IF(P32&lt;&gt;0,Q32/H32,"")</f>
        <v>44.92307692307692</v>
      </c>
      <c r="S32" s="102">
        <f>IF(P32&lt;&gt;0,P32/Q32,"")</f>
        <v>5.340753424657534</v>
      </c>
      <c r="T32" s="240">
        <v>7601</v>
      </c>
      <c r="U32" s="92">
        <f t="shared" si="2"/>
        <v>-0.5896592553611367</v>
      </c>
      <c r="V32" s="240">
        <v>188130.5</v>
      </c>
      <c r="W32" s="226">
        <v>25690</v>
      </c>
      <c r="X32" s="156">
        <f>IF(V32&lt;&gt;0,V32/W32,"")</f>
        <v>7.3231023744647725</v>
      </c>
    </row>
    <row r="33" spans="1:24" s="126" customFormat="1" ht="15">
      <c r="A33" s="129">
        <v>27</v>
      </c>
      <c r="B33" s="235"/>
      <c r="C33" s="253" t="s">
        <v>102</v>
      </c>
      <c r="D33" s="249">
        <v>38667</v>
      </c>
      <c r="E33" s="151" t="s">
        <v>72</v>
      </c>
      <c r="F33" s="71" t="s">
        <v>139</v>
      </c>
      <c r="G33" s="105">
        <v>51</v>
      </c>
      <c r="H33" s="105">
        <v>2</v>
      </c>
      <c r="I33" s="84">
        <v>25</v>
      </c>
      <c r="J33" s="87">
        <v>1393</v>
      </c>
      <c r="K33" s="101">
        <v>338</v>
      </c>
      <c r="L33" s="87">
        <v>1393</v>
      </c>
      <c r="M33" s="101">
        <v>338</v>
      </c>
      <c r="N33" s="87">
        <v>205</v>
      </c>
      <c r="O33" s="101">
        <v>41</v>
      </c>
      <c r="P33" s="243">
        <f aca="true" t="shared" si="7" ref="P33:Q35">+J33+L33+N33</f>
        <v>2991</v>
      </c>
      <c r="Q33" s="233">
        <f t="shared" si="7"/>
        <v>717</v>
      </c>
      <c r="R33" s="232">
        <f>IF(P33&lt;&gt;0,Q33/H33,"")</f>
        <v>358.5</v>
      </c>
      <c r="S33" s="102">
        <f>IF(P33&lt;&gt;0,P33/Q33,"")</f>
        <v>4.171548117154812</v>
      </c>
      <c r="T33" s="87">
        <v>615</v>
      </c>
      <c r="U33" s="92">
        <f t="shared" si="2"/>
        <v>3.8634146341463413</v>
      </c>
      <c r="V33" s="87">
        <v>1006560.5</v>
      </c>
      <c r="W33" s="72">
        <v>142438</v>
      </c>
      <c r="X33" s="156">
        <f>V33/W33</f>
        <v>7.066657071848804</v>
      </c>
    </row>
    <row r="34" spans="1:26" s="124" customFormat="1" ht="18">
      <c r="A34" s="129">
        <v>28</v>
      </c>
      <c r="B34" s="234"/>
      <c r="C34" s="253" t="s">
        <v>67</v>
      </c>
      <c r="D34" s="249">
        <v>38765</v>
      </c>
      <c r="E34" s="151" t="s">
        <v>72</v>
      </c>
      <c r="F34" s="71" t="s">
        <v>77</v>
      </c>
      <c r="G34" s="105">
        <v>23</v>
      </c>
      <c r="H34" s="105">
        <v>3</v>
      </c>
      <c r="I34" s="84">
        <v>11</v>
      </c>
      <c r="J34" s="87">
        <v>777</v>
      </c>
      <c r="K34" s="101">
        <v>138</v>
      </c>
      <c r="L34" s="87">
        <v>1239</v>
      </c>
      <c r="M34" s="101">
        <v>200</v>
      </c>
      <c r="N34" s="87">
        <v>911</v>
      </c>
      <c r="O34" s="101">
        <v>162</v>
      </c>
      <c r="P34" s="243">
        <f t="shared" si="7"/>
        <v>2927</v>
      </c>
      <c r="Q34" s="233">
        <f t="shared" si="7"/>
        <v>500</v>
      </c>
      <c r="R34" s="232">
        <f>IF(P34&lt;&gt;0,Q34/H34,"")</f>
        <v>166.66666666666666</v>
      </c>
      <c r="S34" s="102">
        <f>IF(P34&lt;&gt;0,P34/Q34,"")</f>
        <v>5.854</v>
      </c>
      <c r="T34" s="87">
        <v>194</v>
      </c>
      <c r="U34" s="92">
        <f t="shared" si="2"/>
        <v>14.087628865979381</v>
      </c>
      <c r="V34" s="87">
        <v>728949</v>
      </c>
      <c r="W34" s="72">
        <v>83258</v>
      </c>
      <c r="X34" s="156">
        <f>V34/W34</f>
        <v>8.755302793725528</v>
      </c>
      <c r="Y34" s="122"/>
      <c r="Z34" s="122"/>
    </row>
    <row r="35" spans="1:26" s="124" customFormat="1" ht="18">
      <c r="A35" s="129">
        <v>29</v>
      </c>
      <c r="B35" s="234"/>
      <c r="C35" s="253" t="s">
        <v>200</v>
      </c>
      <c r="D35" s="249">
        <v>38835</v>
      </c>
      <c r="E35" s="71" t="s">
        <v>85</v>
      </c>
      <c r="F35" s="71" t="s">
        <v>201</v>
      </c>
      <c r="G35" s="105">
        <v>8</v>
      </c>
      <c r="H35" s="105">
        <v>8</v>
      </c>
      <c r="I35" s="84">
        <v>2</v>
      </c>
      <c r="J35" s="87">
        <v>594.5</v>
      </c>
      <c r="K35" s="101">
        <v>83</v>
      </c>
      <c r="L35" s="87">
        <v>1091</v>
      </c>
      <c r="M35" s="101">
        <v>157</v>
      </c>
      <c r="N35" s="87">
        <v>1152.5</v>
      </c>
      <c r="O35" s="101">
        <v>153</v>
      </c>
      <c r="P35" s="243">
        <f t="shared" si="7"/>
        <v>2838</v>
      </c>
      <c r="Q35" s="233">
        <f t="shared" si="7"/>
        <v>393</v>
      </c>
      <c r="R35" s="232">
        <f>IF(P35&lt;&gt;0,Q35/H35,"")</f>
        <v>49.125</v>
      </c>
      <c r="S35" s="102">
        <f>IF(P35&lt;&gt;0,P35/Q35,"")</f>
        <v>7.221374045801527</v>
      </c>
      <c r="T35" s="245">
        <v>6496</v>
      </c>
      <c r="U35" s="92">
        <f t="shared" si="2"/>
        <v>-0.563115763546798</v>
      </c>
      <c r="V35" s="243">
        <v>33508.5</v>
      </c>
      <c r="W35" s="74">
        <v>4004</v>
      </c>
      <c r="X35" s="156">
        <f>IF(V35&lt;&gt;0,V35/W35,"")</f>
        <v>8.368756243756243</v>
      </c>
      <c r="Y35" s="122"/>
      <c r="Z35" s="122"/>
    </row>
    <row r="36" spans="1:26" s="124" customFormat="1" ht="18">
      <c r="A36" s="129">
        <v>30</v>
      </c>
      <c r="B36" s="234"/>
      <c r="C36" s="252" t="s">
        <v>199</v>
      </c>
      <c r="D36" s="248">
        <v>38835</v>
      </c>
      <c r="E36" s="153" t="s">
        <v>226</v>
      </c>
      <c r="F36" s="153" t="s">
        <v>133</v>
      </c>
      <c r="G36" s="119">
        <v>15</v>
      </c>
      <c r="H36" s="119">
        <v>15</v>
      </c>
      <c r="I36" s="85">
        <v>3</v>
      </c>
      <c r="J36" s="240">
        <v>531</v>
      </c>
      <c r="K36" s="241">
        <v>81</v>
      </c>
      <c r="L36" s="240">
        <v>1496</v>
      </c>
      <c r="M36" s="241">
        <v>247</v>
      </c>
      <c r="N36" s="240">
        <v>754</v>
      </c>
      <c r="O36" s="241">
        <v>126</v>
      </c>
      <c r="P36" s="240">
        <f>SUM(J36+L36+N36)</f>
        <v>2781</v>
      </c>
      <c r="Q36" s="226">
        <f>SUM(K36+M36+O36)</f>
        <v>454</v>
      </c>
      <c r="R36" s="232">
        <f>IF(P36&lt;&gt;0,Q36/H36,"")</f>
        <v>30.266666666666666</v>
      </c>
      <c r="S36" s="102">
        <f>IF(P36&lt;&gt;0,P36/Q36,"")</f>
        <v>6.1255506607929515</v>
      </c>
      <c r="T36" s="240">
        <v>23053.5</v>
      </c>
      <c r="U36" s="92">
        <f t="shared" si="2"/>
        <v>-0.8793675580714425</v>
      </c>
      <c r="V36" s="240">
        <v>99272</v>
      </c>
      <c r="W36" s="226">
        <v>11270</v>
      </c>
      <c r="X36" s="156">
        <f>IF(V36&lt;&gt;0,V36/W36,"")</f>
        <v>8.80851818988465</v>
      </c>
      <c r="Y36" s="122"/>
      <c r="Z36" s="122"/>
    </row>
    <row r="37" spans="1:26" s="124" customFormat="1" ht="18">
      <c r="A37" s="129">
        <v>31</v>
      </c>
      <c r="B37" s="234"/>
      <c r="C37" s="252" t="s">
        <v>97</v>
      </c>
      <c r="D37" s="248">
        <v>38793</v>
      </c>
      <c r="E37" s="153" t="s">
        <v>73</v>
      </c>
      <c r="F37" s="153" t="s">
        <v>146</v>
      </c>
      <c r="G37" s="119">
        <v>33</v>
      </c>
      <c r="H37" s="119">
        <v>5</v>
      </c>
      <c r="I37" s="85">
        <v>9</v>
      </c>
      <c r="J37" s="240">
        <v>750</v>
      </c>
      <c r="K37" s="241">
        <v>140</v>
      </c>
      <c r="L37" s="240">
        <v>942</v>
      </c>
      <c r="M37" s="241">
        <v>174</v>
      </c>
      <c r="N37" s="240">
        <v>935</v>
      </c>
      <c r="O37" s="241">
        <v>174</v>
      </c>
      <c r="P37" s="240">
        <f>+N37+L37+J37</f>
        <v>2627</v>
      </c>
      <c r="Q37" s="226">
        <f>+O37+M37+K37</f>
        <v>488</v>
      </c>
      <c r="R37" s="226">
        <f>+Q37/H37</f>
        <v>97.6</v>
      </c>
      <c r="S37" s="183">
        <f>+P37/Q37</f>
        <v>5.383196721311475</v>
      </c>
      <c r="T37" s="240">
        <v>2155.5</v>
      </c>
      <c r="U37" s="92">
        <f t="shared" si="2"/>
        <v>0.21874275110183253</v>
      </c>
      <c r="V37" s="240">
        <v>151096.5</v>
      </c>
      <c r="W37" s="226">
        <v>29199.333333333336</v>
      </c>
      <c r="X37" s="171">
        <f>+V37/W37</f>
        <v>5.1746558140596814</v>
      </c>
      <c r="Y37" s="122"/>
      <c r="Z37" s="122"/>
    </row>
    <row r="38" spans="1:26" s="124" customFormat="1" ht="18">
      <c r="A38" s="129">
        <v>32</v>
      </c>
      <c r="B38" s="234"/>
      <c r="C38" s="253" t="s">
        <v>110</v>
      </c>
      <c r="D38" s="249">
        <v>38786</v>
      </c>
      <c r="E38" s="71" t="s">
        <v>158</v>
      </c>
      <c r="F38" s="71" t="s">
        <v>159</v>
      </c>
      <c r="G38" s="105">
        <v>7</v>
      </c>
      <c r="H38" s="105">
        <v>1</v>
      </c>
      <c r="I38" s="84">
        <v>10</v>
      </c>
      <c r="J38" s="88">
        <v>498</v>
      </c>
      <c r="K38" s="216">
        <v>166</v>
      </c>
      <c r="L38" s="88">
        <v>492</v>
      </c>
      <c r="M38" s="216">
        <v>164</v>
      </c>
      <c r="N38" s="88">
        <v>1481</v>
      </c>
      <c r="O38" s="216">
        <v>494</v>
      </c>
      <c r="P38" s="243">
        <f>+J38+L38+N38</f>
        <v>2471</v>
      </c>
      <c r="Q38" s="226">
        <f>+O38+M38+K38</f>
        <v>824</v>
      </c>
      <c r="R38" s="232">
        <f>IF(P38&lt;&gt;0,Q38/H38,"")</f>
        <v>824</v>
      </c>
      <c r="S38" s="102">
        <f>IF(P38&lt;&gt;0,P38/Q38,"")</f>
        <v>2.9987864077669903</v>
      </c>
      <c r="T38" s="88">
        <v>3062</v>
      </c>
      <c r="U38" s="92">
        <f t="shared" si="2"/>
        <v>-0.19301110385369039</v>
      </c>
      <c r="V38" s="88">
        <v>26539.5</v>
      </c>
      <c r="W38" s="75">
        <v>5290</v>
      </c>
      <c r="X38" s="156">
        <f>IF(V38&lt;&gt;0,V38/W38,"")</f>
        <v>5.016918714555765</v>
      </c>
      <c r="Y38" s="122"/>
      <c r="Z38" s="122"/>
    </row>
    <row r="39" spans="1:26" s="124" customFormat="1" ht="18">
      <c r="A39" s="129">
        <v>33</v>
      </c>
      <c r="B39" s="234"/>
      <c r="C39" s="253" t="s">
        <v>134</v>
      </c>
      <c r="D39" s="249">
        <v>38814</v>
      </c>
      <c r="E39" s="71" t="s">
        <v>135</v>
      </c>
      <c r="F39" s="71" t="s">
        <v>136</v>
      </c>
      <c r="G39" s="105">
        <v>56</v>
      </c>
      <c r="H39" s="105">
        <v>15</v>
      </c>
      <c r="I39" s="84">
        <v>6</v>
      </c>
      <c r="J39" s="87">
        <v>522.5</v>
      </c>
      <c r="K39" s="101">
        <v>107</v>
      </c>
      <c r="L39" s="87">
        <v>870.5</v>
      </c>
      <c r="M39" s="101">
        <v>166</v>
      </c>
      <c r="N39" s="87">
        <v>526</v>
      </c>
      <c r="O39" s="101">
        <v>110</v>
      </c>
      <c r="P39" s="243">
        <f>+J39+L39+N39</f>
        <v>1919</v>
      </c>
      <c r="Q39" s="233">
        <f>+K39+M39+O39</f>
        <v>383</v>
      </c>
      <c r="R39" s="232">
        <f>IF(P39&lt;&gt;0,Q39/H39,"")</f>
        <v>25.533333333333335</v>
      </c>
      <c r="S39" s="102">
        <f>IF(P39&lt;&gt;0,P39/Q39,"")</f>
        <v>5.010443864229765</v>
      </c>
      <c r="T39" s="87">
        <v>5295</v>
      </c>
      <c r="U39" s="92">
        <f aca="true" t="shared" si="8" ref="U39:U70">IF(T39&lt;&gt;0,-(T39-P39)/T39,"")</f>
        <v>-0.6375826251180359</v>
      </c>
      <c r="V39" s="243">
        <f>217941.5+99459+32613+17816.5+8424.5+1919</f>
        <v>378173.5</v>
      </c>
      <c r="W39" s="74">
        <f>30137+15034+5570+3956+2001+383</f>
        <v>57081</v>
      </c>
      <c r="X39" s="156">
        <f>IF(V39&lt;&gt;0,V39/W39,"")</f>
        <v>6.625208037700811</v>
      </c>
      <c r="Y39" s="122"/>
      <c r="Z39" s="122"/>
    </row>
    <row r="40" spans="1:26" s="124" customFormat="1" ht="18">
      <c r="A40" s="129">
        <v>34</v>
      </c>
      <c r="B40" s="234"/>
      <c r="C40" s="253" t="s">
        <v>108</v>
      </c>
      <c r="D40" s="249">
        <v>38800</v>
      </c>
      <c r="E40" s="151" t="s">
        <v>72</v>
      </c>
      <c r="F40" s="71" t="s">
        <v>139</v>
      </c>
      <c r="G40" s="105">
        <v>42</v>
      </c>
      <c r="H40" s="105">
        <v>6</v>
      </c>
      <c r="I40" s="84">
        <v>8</v>
      </c>
      <c r="J40" s="87">
        <v>432</v>
      </c>
      <c r="K40" s="101">
        <v>77</v>
      </c>
      <c r="L40" s="87">
        <v>914</v>
      </c>
      <c r="M40" s="101">
        <v>162</v>
      </c>
      <c r="N40" s="87">
        <v>486</v>
      </c>
      <c r="O40" s="101">
        <v>89</v>
      </c>
      <c r="P40" s="243">
        <f>+J40+L40+N40</f>
        <v>1832</v>
      </c>
      <c r="Q40" s="233">
        <f>+K40+M40+O40</f>
        <v>328</v>
      </c>
      <c r="R40" s="232">
        <f>IF(P40&lt;&gt;0,Q40/H40,"")</f>
        <v>54.666666666666664</v>
      </c>
      <c r="S40" s="102">
        <f>IF(P40&lt;&gt;0,P40/Q40,"")</f>
        <v>5.585365853658536</v>
      </c>
      <c r="T40" s="87">
        <v>1847.5</v>
      </c>
      <c r="U40" s="92">
        <f t="shared" si="8"/>
        <v>-0.008389715832205684</v>
      </c>
      <c r="V40" s="87">
        <v>503193.5</v>
      </c>
      <c r="W40" s="72">
        <v>59806</v>
      </c>
      <c r="X40" s="156">
        <f>V40/W40</f>
        <v>8.413762833160552</v>
      </c>
      <c r="Y40" s="122"/>
      <c r="Z40" s="122"/>
    </row>
    <row r="41" spans="1:26" s="124" customFormat="1" ht="18">
      <c r="A41" s="129">
        <v>35</v>
      </c>
      <c r="B41" s="234"/>
      <c r="C41" s="252" t="s">
        <v>165</v>
      </c>
      <c r="D41" s="248">
        <v>38814</v>
      </c>
      <c r="E41" s="153" t="s">
        <v>226</v>
      </c>
      <c r="F41" s="153" t="s">
        <v>180</v>
      </c>
      <c r="G41" s="119">
        <v>50</v>
      </c>
      <c r="H41" s="119">
        <v>6</v>
      </c>
      <c r="I41" s="85">
        <v>6</v>
      </c>
      <c r="J41" s="240">
        <v>380</v>
      </c>
      <c r="K41" s="241">
        <v>69</v>
      </c>
      <c r="L41" s="240">
        <v>817</v>
      </c>
      <c r="M41" s="241">
        <v>143</v>
      </c>
      <c r="N41" s="240">
        <v>540</v>
      </c>
      <c r="O41" s="241">
        <v>100</v>
      </c>
      <c r="P41" s="240">
        <f>SUM(J41+L41+N41)</f>
        <v>1737</v>
      </c>
      <c r="Q41" s="226">
        <f>SUM(K41+M41+O41)</f>
        <v>312</v>
      </c>
      <c r="R41" s="232">
        <f>IF(P41&lt;&gt;0,Q41/H41,"")</f>
        <v>52</v>
      </c>
      <c r="S41" s="102">
        <f>IF(P41&lt;&gt;0,P41/Q41,"")</f>
        <v>5.5673076923076925</v>
      </c>
      <c r="T41" s="240">
        <v>5454</v>
      </c>
      <c r="U41" s="92">
        <f t="shared" si="8"/>
        <v>-0.6815181518151815</v>
      </c>
      <c r="V41" s="240">
        <v>368068</v>
      </c>
      <c r="W41" s="226">
        <v>46977</v>
      </c>
      <c r="X41" s="156">
        <f>IF(V41&lt;&gt;0,V41/W41,"")</f>
        <v>7.835068224876003</v>
      </c>
      <c r="Y41" s="122"/>
      <c r="Z41" s="122"/>
    </row>
    <row r="42" spans="1:25" s="124" customFormat="1" ht="18">
      <c r="A42" s="129">
        <v>36</v>
      </c>
      <c r="B42" s="234"/>
      <c r="C42" s="252" t="s">
        <v>125</v>
      </c>
      <c r="D42" s="248">
        <v>38744</v>
      </c>
      <c r="E42" s="152" t="s">
        <v>84</v>
      </c>
      <c r="F42" s="153" t="s">
        <v>164</v>
      </c>
      <c r="G42" s="119">
        <v>7</v>
      </c>
      <c r="H42" s="119">
        <v>5</v>
      </c>
      <c r="I42" s="85">
        <v>14</v>
      </c>
      <c r="J42" s="89">
        <v>373</v>
      </c>
      <c r="K42" s="215">
        <v>80</v>
      </c>
      <c r="L42" s="89">
        <v>661</v>
      </c>
      <c r="M42" s="215">
        <v>127</v>
      </c>
      <c r="N42" s="89">
        <v>499</v>
      </c>
      <c r="O42" s="215">
        <v>98</v>
      </c>
      <c r="P42" s="89">
        <f>J42+L42+N42</f>
        <v>1533</v>
      </c>
      <c r="Q42" s="74">
        <f>K42+M42+O42</f>
        <v>305</v>
      </c>
      <c r="R42" s="74">
        <f>Q42/H42</f>
        <v>61</v>
      </c>
      <c r="S42" s="167">
        <f>P42/Q42</f>
        <v>5.026229508196721</v>
      </c>
      <c r="T42" s="89">
        <v>1802</v>
      </c>
      <c r="U42" s="92">
        <f t="shared" si="8"/>
        <v>-0.1492785793562708</v>
      </c>
      <c r="V42" s="89">
        <v>72109.5</v>
      </c>
      <c r="W42" s="74">
        <v>11027</v>
      </c>
      <c r="X42" s="157">
        <f>V42/W42</f>
        <v>6.539357939602793</v>
      </c>
      <c r="Y42" s="122"/>
    </row>
    <row r="43" spans="1:27" s="124" customFormat="1" ht="18">
      <c r="A43" s="129">
        <v>37</v>
      </c>
      <c r="B43" s="234"/>
      <c r="C43" s="252" t="s">
        <v>81</v>
      </c>
      <c r="D43" s="248">
        <v>38709</v>
      </c>
      <c r="E43" s="153" t="s">
        <v>73</v>
      </c>
      <c r="F43" s="153" t="s">
        <v>149</v>
      </c>
      <c r="G43" s="119">
        <v>233</v>
      </c>
      <c r="H43" s="119">
        <v>1</v>
      </c>
      <c r="I43" s="85">
        <v>20</v>
      </c>
      <c r="J43" s="240">
        <v>500</v>
      </c>
      <c r="K43" s="241">
        <v>500</v>
      </c>
      <c r="L43" s="240">
        <v>500</v>
      </c>
      <c r="M43" s="241">
        <v>500</v>
      </c>
      <c r="N43" s="240">
        <v>500</v>
      </c>
      <c r="O43" s="241">
        <v>500</v>
      </c>
      <c r="P43" s="240">
        <f>+N43+L43+J43</f>
        <v>1500</v>
      </c>
      <c r="Q43" s="226">
        <f>+O43+M43+K43</f>
        <v>1500</v>
      </c>
      <c r="R43" s="226">
        <f>+Q43/H43</f>
        <v>1500</v>
      </c>
      <c r="S43" s="183">
        <f>+P43/Q43</f>
        <v>1</v>
      </c>
      <c r="T43" s="240">
        <v>546</v>
      </c>
      <c r="U43" s="92">
        <f t="shared" si="8"/>
        <v>1.7472527472527473</v>
      </c>
      <c r="V43" s="240">
        <v>17068790.5</v>
      </c>
      <c r="W43" s="226">
        <v>2573688</v>
      </c>
      <c r="X43" s="171">
        <f>+V43/W43</f>
        <v>6.63203562358763</v>
      </c>
      <c r="Y43" s="122"/>
      <c r="AA43" s="122"/>
    </row>
    <row r="44" spans="1:27" s="123" customFormat="1" ht="18">
      <c r="A44" s="129">
        <v>38</v>
      </c>
      <c r="B44" s="234"/>
      <c r="C44" s="253" t="s">
        <v>117</v>
      </c>
      <c r="D44" s="249">
        <v>38800</v>
      </c>
      <c r="E44" s="71" t="s">
        <v>135</v>
      </c>
      <c r="F44" s="71" t="s">
        <v>136</v>
      </c>
      <c r="G44" s="105">
        <v>58</v>
      </c>
      <c r="H44" s="105">
        <v>8</v>
      </c>
      <c r="I44" s="84">
        <v>8</v>
      </c>
      <c r="J44" s="87">
        <v>402</v>
      </c>
      <c r="K44" s="101">
        <v>92</v>
      </c>
      <c r="L44" s="87">
        <v>664</v>
      </c>
      <c r="M44" s="101">
        <v>128</v>
      </c>
      <c r="N44" s="87">
        <v>380</v>
      </c>
      <c r="O44" s="101">
        <v>75</v>
      </c>
      <c r="P44" s="243">
        <f aca="true" t="shared" si="9" ref="P44:Q47">+J44+L44+N44</f>
        <v>1446</v>
      </c>
      <c r="Q44" s="233">
        <f t="shared" si="9"/>
        <v>295</v>
      </c>
      <c r="R44" s="232">
        <f aca="true" t="shared" si="10" ref="R44:R49">IF(P44&lt;&gt;0,Q44/H44,"")</f>
        <v>36.875</v>
      </c>
      <c r="S44" s="102">
        <f aca="true" t="shared" si="11" ref="S44:S49">IF(P44&lt;&gt;0,P44/Q44,"")</f>
        <v>4.901694915254238</v>
      </c>
      <c r="T44" s="87">
        <v>7029</v>
      </c>
      <c r="U44" s="92">
        <f t="shared" si="8"/>
        <v>-0.7942808365343577</v>
      </c>
      <c r="V44" s="243">
        <f>350945.5+222517.5+139156.5+40897.5+38142.5+25481.5+16036.5+1446</f>
        <v>834623.5</v>
      </c>
      <c r="W44" s="74">
        <f>46256+31606+20219+8293+8608+6050+3760+295</f>
        <v>125087</v>
      </c>
      <c r="X44" s="156">
        <f>IF(V44&lt;&gt;0,V44/W44,"")</f>
        <v>6.6723440485422145</v>
      </c>
      <c r="Y44" s="122"/>
      <c r="AA44" s="122"/>
    </row>
    <row r="45" spans="1:25" s="123" customFormat="1" ht="18">
      <c r="A45" s="129">
        <v>39</v>
      </c>
      <c r="B45" s="234"/>
      <c r="C45" s="253" t="s">
        <v>64</v>
      </c>
      <c r="D45" s="249">
        <v>38779</v>
      </c>
      <c r="E45" s="71" t="s">
        <v>76</v>
      </c>
      <c r="F45" s="71" t="s">
        <v>137</v>
      </c>
      <c r="G45" s="105">
        <v>72</v>
      </c>
      <c r="H45" s="105">
        <v>4</v>
      </c>
      <c r="I45" s="84">
        <v>25</v>
      </c>
      <c r="J45" s="87">
        <v>768</v>
      </c>
      <c r="K45" s="101">
        <v>167</v>
      </c>
      <c r="L45" s="87">
        <v>381</v>
      </c>
      <c r="M45" s="101">
        <v>66</v>
      </c>
      <c r="N45" s="87">
        <v>270</v>
      </c>
      <c r="O45" s="101">
        <v>48</v>
      </c>
      <c r="P45" s="243">
        <f t="shared" si="9"/>
        <v>1419</v>
      </c>
      <c r="Q45" s="233">
        <f t="shared" si="9"/>
        <v>281</v>
      </c>
      <c r="R45" s="232">
        <f t="shared" si="10"/>
        <v>70.25</v>
      </c>
      <c r="S45" s="102">
        <f t="shared" si="11"/>
        <v>5.049822064056939</v>
      </c>
      <c r="T45" s="243">
        <v>2057</v>
      </c>
      <c r="U45" s="92">
        <f t="shared" si="8"/>
        <v>-0.31016042780748665</v>
      </c>
      <c r="V45" s="87">
        <v>963699</v>
      </c>
      <c r="W45" s="72">
        <v>142673</v>
      </c>
      <c r="X45" s="156">
        <f>IF(V45&lt;&gt;0,V45/W45,"")</f>
        <v>6.754599678986213</v>
      </c>
      <c r="Y45" s="122"/>
    </row>
    <row r="46" spans="1:27" s="123" customFormat="1" ht="18">
      <c r="A46" s="129">
        <v>40</v>
      </c>
      <c r="B46" s="234"/>
      <c r="C46" s="253" t="s">
        <v>183</v>
      </c>
      <c r="D46" s="249">
        <v>38730</v>
      </c>
      <c r="E46" s="71" t="s">
        <v>76</v>
      </c>
      <c r="F46" s="71" t="s">
        <v>137</v>
      </c>
      <c r="G46" s="105">
        <v>116</v>
      </c>
      <c r="H46" s="105">
        <v>2</v>
      </c>
      <c r="I46" s="84">
        <v>18</v>
      </c>
      <c r="J46" s="87">
        <v>320</v>
      </c>
      <c r="K46" s="101">
        <v>61</v>
      </c>
      <c r="L46" s="87">
        <v>724</v>
      </c>
      <c r="M46" s="101">
        <v>139</v>
      </c>
      <c r="N46" s="87">
        <v>375</v>
      </c>
      <c r="O46" s="101">
        <v>71</v>
      </c>
      <c r="P46" s="243">
        <f t="shared" si="9"/>
        <v>1419</v>
      </c>
      <c r="Q46" s="233">
        <f t="shared" si="9"/>
        <v>271</v>
      </c>
      <c r="R46" s="232">
        <f t="shared" si="10"/>
        <v>135.5</v>
      </c>
      <c r="S46" s="102">
        <f t="shared" si="11"/>
        <v>5.236162361623617</v>
      </c>
      <c r="T46" s="243">
        <v>62</v>
      </c>
      <c r="U46" s="92">
        <f t="shared" si="8"/>
        <v>21.887096774193548</v>
      </c>
      <c r="V46" s="87">
        <v>3276965</v>
      </c>
      <c r="W46" s="72">
        <v>466502</v>
      </c>
      <c r="X46" s="156">
        <f>IF(V46&lt;&gt;0,V46/W46,"")</f>
        <v>7.024546518557262</v>
      </c>
      <c r="Y46" s="122"/>
      <c r="AA46" s="122"/>
    </row>
    <row r="47" spans="1:25" s="124" customFormat="1" ht="18">
      <c r="A47" s="129">
        <v>41</v>
      </c>
      <c r="B47" s="234"/>
      <c r="C47" s="253" t="s">
        <v>121</v>
      </c>
      <c r="D47" s="249">
        <v>38807</v>
      </c>
      <c r="E47" s="151" t="s">
        <v>72</v>
      </c>
      <c r="F47" s="71" t="s">
        <v>75</v>
      </c>
      <c r="G47" s="105">
        <v>77</v>
      </c>
      <c r="H47" s="105">
        <v>6</v>
      </c>
      <c r="I47" s="84">
        <v>7</v>
      </c>
      <c r="J47" s="87">
        <v>464</v>
      </c>
      <c r="K47" s="101">
        <v>137</v>
      </c>
      <c r="L47" s="87">
        <v>500</v>
      </c>
      <c r="M47" s="101">
        <v>146</v>
      </c>
      <c r="N47" s="87">
        <v>405</v>
      </c>
      <c r="O47" s="101">
        <v>121</v>
      </c>
      <c r="P47" s="243">
        <f t="shared" si="9"/>
        <v>1369</v>
      </c>
      <c r="Q47" s="233">
        <f t="shared" si="9"/>
        <v>404</v>
      </c>
      <c r="R47" s="232">
        <f t="shared" si="10"/>
        <v>67.33333333333333</v>
      </c>
      <c r="S47" s="102">
        <f t="shared" si="11"/>
        <v>3.3886138613861387</v>
      </c>
      <c r="T47" s="87">
        <v>7387.5</v>
      </c>
      <c r="U47" s="92">
        <f t="shared" si="8"/>
        <v>-0.8146869712351946</v>
      </c>
      <c r="V47" s="87">
        <v>882768.5</v>
      </c>
      <c r="W47" s="72">
        <v>121022</v>
      </c>
      <c r="X47" s="156">
        <f>V47/W47</f>
        <v>7.294281205070153</v>
      </c>
      <c r="Y47" s="122"/>
    </row>
    <row r="48" spans="1:25" s="123" customFormat="1" ht="18">
      <c r="A48" s="129">
        <v>42</v>
      </c>
      <c r="B48" s="234"/>
      <c r="C48" s="252" t="s">
        <v>233</v>
      </c>
      <c r="D48" s="248">
        <v>38674</v>
      </c>
      <c r="E48" s="153" t="s">
        <v>226</v>
      </c>
      <c r="F48" s="153" t="s">
        <v>142</v>
      </c>
      <c r="G48" s="119">
        <v>72</v>
      </c>
      <c r="H48" s="119">
        <v>7</v>
      </c>
      <c r="I48" s="85">
        <v>26</v>
      </c>
      <c r="J48" s="240">
        <v>360</v>
      </c>
      <c r="K48" s="241">
        <v>86</v>
      </c>
      <c r="L48" s="240">
        <v>612</v>
      </c>
      <c r="M48" s="241">
        <v>138</v>
      </c>
      <c r="N48" s="240">
        <v>381</v>
      </c>
      <c r="O48" s="241">
        <v>77</v>
      </c>
      <c r="P48" s="240">
        <f>J48+L48+N48</f>
        <v>1353</v>
      </c>
      <c r="Q48" s="226">
        <f>K48+M48+O48</f>
        <v>301</v>
      </c>
      <c r="R48" s="232">
        <f t="shared" si="10"/>
        <v>43</v>
      </c>
      <c r="S48" s="102">
        <f t="shared" si="11"/>
        <v>4.495016611295681</v>
      </c>
      <c r="T48" s="240">
        <v>17407</v>
      </c>
      <c r="U48" s="92">
        <f t="shared" si="8"/>
        <v>-0.9222726489343368</v>
      </c>
      <c r="V48" s="240">
        <v>25052289</v>
      </c>
      <c r="W48" s="226">
        <v>3723009</v>
      </c>
      <c r="X48" s="156">
        <f>IF(V48&lt;&gt;0,V48/W48,"")</f>
        <v>6.729043362505973</v>
      </c>
      <c r="Y48" s="122"/>
    </row>
    <row r="49" spans="1:25" s="123" customFormat="1" ht="18">
      <c r="A49" s="129">
        <v>43</v>
      </c>
      <c r="B49" s="234"/>
      <c r="C49" s="253" t="s">
        <v>69</v>
      </c>
      <c r="D49" s="249">
        <v>38779</v>
      </c>
      <c r="E49" s="71" t="s">
        <v>85</v>
      </c>
      <c r="F49" s="71" t="s">
        <v>204</v>
      </c>
      <c r="G49" s="105">
        <v>5</v>
      </c>
      <c r="H49" s="105">
        <v>3</v>
      </c>
      <c r="I49" s="84">
        <v>4</v>
      </c>
      <c r="J49" s="87">
        <v>380.5</v>
      </c>
      <c r="K49" s="101">
        <v>54</v>
      </c>
      <c r="L49" s="87">
        <v>560.5</v>
      </c>
      <c r="M49" s="101">
        <v>80</v>
      </c>
      <c r="N49" s="87">
        <v>385</v>
      </c>
      <c r="O49" s="101">
        <v>53</v>
      </c>
      <c r="P49" s="243">
        <f>+J49+L49+N49</f>
        <v>1326</v>
      </c>
      <c r="Q49" s="233">
        <f>+K49+M49+O49</f>
        <v>187</v>
      </c>
      <c r="R49" s="232">
        <f t="shared" si="10"/>
        <v>62.333333333333336</v>
      </c>
      <c r="S49" s="102">
        <f t="shared" si="11"/>
        <v>7.090909090909091</v>
      </c>
      <c r="T49" s="245">
        <v>370</v>
      </c>
      <c r="U49" s="92">
        <f t="shared" si="8"/>
        <v>2.5837837837837836</v>
      </c>
      <c r="V49" s="243">
        <v>6335.5</v>
      </c>
      <c r="W49" s="74">
        <v>788</v>
      </c>
      <c r="X49" s="156">
        <f>IF(V49&lt;&gt;0,V49/W49,"")</f>
        <v>8.03997461928934</v>
      </c>
      <c r="Y49" s="122"/>
    </row>
    <row r="50" spans="1:25" s="123" customFormat="1" ht="18">
      <c r="A50" s="129">
        <v>44</v>
      </c>
      <c r="B50" s="234"/>
      <c r="C50" s="252" t="s">
        <v>111</v>
      </c>
      <c r="D50" s="248">
        <v>38758</v>
      </c>
      <c r="E50" s="152" t="s">
        <v>84</v>
      </c>
      <c r="F50" s="153" t="s">
        <v>155</v>
      </c>
      <c r="G50" s="119">
        <v>4</v>
      </c>
      <c r="H50" s="119">
        <v>4</v>
      </c>
      <c r="I50" s="85">
        <v>14</v>
      </c>
      <c r="J50" s="89">
        <v>256.5</v>
      </c>
      <c r="K50" s="215">
        <v>47</v>
      </c>
      <c r="L50" s="89">
        <v>639.5</v>
      </c>
      <c r="M50" s="215">
        <v>113</v>
      </c>
      <c r="N50" s="89">
        <v>389</v>
      </c>
      <c r="O50" s="215">
        <v>69</v>
      </c>
      <c r="P50" s="89">
        <f>J50+L50+N50</f>
        <v>1285</v>
      </c>
      <c r="Q50" s="74">
        <f>K50+M50+O50</f>
        <v>229</v>
      </c>
      <c r="R50" s="74">
        <f>Q50/H50</f>
        <v>57.25</v>
      </c>
      <c r="S50" s="167">
        <f>P50/Q50</f>
        <v>5.611353711790393</v>
      </c>
      <c r="T50" s="89">
        <v>1064</v>
      </c>
      <c r="U50" s="92">
        <f t="shared" si="8"/>
        <v>0.20770676691729323</v>
      </c>
      <c r="V50" s="89">
        <v>50307.5</v>
      </c>
      <c r="W50" s="74">
        <v>9002</v>
      </c>
      <c r="X50" s="157">
        <f>V50/W50</f>
        <v>5.588480337702733</v>
      </c>
      <c r="Y50" s="122"/>
    </row>
    <row r="51" spans="1:25" s="123" customFormat="1" ht="18">
      <c r="A51" s="129">
        <v>45</v>
      </c>
      <c r="B51" s="234"/>
      <c r="C51" s="253" t="s">
        <v>153</v>
      </c>
      <c r="D51" s="249">
        <v>38751</v>
      </c>
      <c r="E51" s="71" t="s">
        <v>76</v>
      </c>
      <c r="F51" s="71" t="s">
        <v>148</v>
      </c>
      <c r="G51" s="105">
        <v>51</v>
      </c>
      <c r="H51" s="105">
        <v>2</v>
      </c>
      <c r="I51" s="84">
        <v>14</v>
      </c>
      <c r="J51" s="87">
        <v>263</v>
      </c>
      <c r="K51" s="101">
        <v>42</v>
      </c>
      <c r="L51" s="87">
        <v>461</v>
      </c>
      <c r="M51" s="101">
        <v>74</v>
      </c>
      <c r="N51" s="87">
        <v>526</v>
      </c>
      <c r="O51" s="101">
        <v>84</v>
      </c>
      <c r="P51" s="243">
        <f>+J51+L51+N51</f>
        <v>1250</v>
      </c>
      <c r="Q51" s="233">
        <f>+K51+M51+O51</f>
        <v>200</v>
      </c>
      <c r="R51" s="232">
        <f>IF(P51&lt;&gt;0,Q51/H51,"")</f>
        <v>100</v>
      </c>
      <c r="S51" s="102">
        <f>IF(P51&lt;&gt;0,P51/Q51,"")</f>
        <v>6.25</v>
      </c>
      <c r="T51" s="87">
        <v>5344</v>
      </c>
      <c r="U51" s="92">
        <f t="shared" si="8"/>
        <v>-0.7660928143712575</v>
      </c>
      <c r="V51" s="87">
        <v>1333155</v>
      </c>
      <c r="W51" s="72">
        <v>174021</v>
      </c>
      <c r="X51" s="156">
        <f>IF(V51&lt;&gt;0,V51/W51,"")</f>
        <v>7.66088575516748</v>
      </c>
      <c r="Y51" s="122"/>
    </row>
    <row r="52" spans="1:25" s="123" customFormat="1" ht="18">
      <c r="A52" s="129">
        <v>46</v>
      </c>
      <c r="B52" s="234"/>
      <c r="C52" s="253" t="s">
        <v>98</v>
      </c>
      <c r="D52" s="249">
        <v>38793</v>
      </c>
      <c r="E52" s="71" t="s">
        <v>85</v>
      </c>
      <c r="F52" s="71" t="s">
        <v>201</v>
      </c>
      <c r="G52" s="105">
        <v>4</v>
      </c>
      <c r="H52" s="105">
        <v>4</v>
      </c>
      <c r="I52" s="84">
        <v>9</v>
      </c>
      <c r="J52" s="87">
        <v>154</v>
      </c>
      <c r="K52" s="101">
        <v>26</v>
      </c>
      <c r="L52" s="87">
        <v>491</v>
      </c>
      <c r="M52" s="101">
        <v>77</v>
      </c>
      <c r="N52" s="87">
        <v>596.5</v>
      </c>
      <c r="O52" s="101">
        <v>87</v>
      </c>
      <c r="P52" s="243">
        <f>+J52+L52+N52</f>
        <v>1241.5</v>
      </c>
      <c r="Q52" s="233">
        <f>+K52+M52+O52</f>
        <v>190</v>
      </c>
      <c r="R52" s="232">
        <f>IF(P52&lt;&gt;0,Q52/H52,"")</f>
        <v>47.5</v>
      </c>
      <c r="S52" s="102">
        <f>IF(P52&lt;&gt;0,P52/Q52,"")</f>
        <v>6.53421052631579</v>
      </c>
      <c r="T52" s="245">
        <v>1341</v>
      </c>
      <c r="U52" s="92">
        <f t="shared" si="8"/>
        <v>-0.07419835943325877</v>
      </c>
      <c r="V52" s="243">
        <v>101364</v>
      </c>
      <c r="W52" s="74">
        <v>12040</v>
      </c>
      <c r="X52" s="156">
        <f>IF(V52&lt;&gt;0,V52/W52,"")</f>
        <v>8.418936877076412</v>
      </c>
      <c r="Y52" s="122"/>
    </row>
    <row r="53" spans="1:30" s="124" customFormat="1" ht="18.75">
      <c r="A53" s="129">
        <v>47</v>
      </c>
      <c r="B53" s="234"/>
      <c r="C53" s="252" t="s">
        <v>60</v>
      </c>
      <c r="D53" s="248">
        <v>38751</v>
      </c>
      <c r="E53" s="153" t="s">
        <v>73</v>
      </c>
      <c r="F53" s="153" t="s">
        <v>143</v>
      </c>
      <c r="G53" s="119">
        <v>277</v>
      </c>
      <c r="H53" s="119">
        <v>5</v>
      </c>
      <c r="I53" s="85">
        <v>15</v>
      </c>
      <c r="J53" s="240">
        <v>249</v>
      </c>
      <c r="K53" s="241">
        <v>55</v>
      </c>
      <c r="L53" s="240">
        <v>369</v>
      </c>
      <c r="M53" s="241">
        <v>93</v>
      </c>
      <c r="N53" s="240">
        <v>433</v>
      </c>
      <c r="O53" s="241">
        <v>101</v>
      </c>
      <c r="P53" s="240">
        <f>+N53+L53+J53</f>
        <v>1051</v>
      </c>
      <c r="Q53" s="226">
        <f>+O53+M53+K53</f>
        <v>249</v>
      </c>
      <c r="R53" s="226">
        <f>+Q53/H53</f>
        <v>49.8</v>
      </c>
      <c r="S53" s="183">
        <f>+P53/Q53</f>
        <v>4.220883534136546</v>
      </c>
      <c r="T53" s="240">
        <v>3006</v>
      </c>
      <c r="U53" s="92">
        <f t="shared" si="8"/>
        <v>-0.6503659347970725</v>
      </c>
      <c r="V53" s="240">
        <v>27404227</v>
      </c>
      <c r="W53" s="226">
        <v>4239463.666666667</v>
      </c>
      <c r="X53" s="171">
        <f>+V53/W53</f>
        <v>6.464078750212979</v>
      </c>
      <c r="Y53" s="122"/>
      <c r="Z53" s="122"/>
      <c r="AA53" s="127"/>
      <c r="AB53" s="127"/>
      <c r="AC53" s="127"/>
      <c r="AD53" s="127"/>
    </row>
    <row r="54" spans="1:30" s="124" customFormat="1" ht="18.75">
      <c r="A54" s="129">
        <v>48</v>
      </c>
      <c r="B54" s="234"/>
      <c r="C54" s="253" t="s">
        <v>95</v>
      </c>
      <c r="D54" s="249">
        <v>38793</v>
      </c>
      <c r="E54" s="71" t="s">
        <v>76</v>
      </c>
      <c r="F54" s="71" t="s">
        <v>138</v>
      </c>
      <c r="G54" s="105">
        <v>129</v>
      </c>
      <c r="H54" s="105">
        <v>4</v>
      </c>
      <c r="I54" s="84">
        <v>9</v>
      </c>
      <c r="J54" s="87">
        <v>428</v>
      </c>
      <c r="K54" s="101">
        <v>82</v>
      </c>
      <c r="L54" s="87">
        <v>314</v>
      </c>
      <c r="M54" s="101">
        <v>55</v>
      </c>
      <c r="N54" s="87">
        <v>304</v>
      </c>
      <c r="O54" s="101">
        <v>49</v>
      </c>
      <c r="P54" s="243">
        <f aca="true" t="shared" si="12" ref="P54:Q56">+J54+L54+N54</f>
        <v>1046</v>
      </c>
      <c r="Q54" s="233">
        <f t="shared" si="12"/>
        <v>186</v>
      </c>
      <c r="R54" s="232">
        <f aca="true" t="shared" si="13" ref="R54:R59">IF(P54&lt;&gt;0,Q54/H54,"")</f>
        <v>46.5</v>
      </c>
      <c r="S54" s="102">
        <f aca="true" t="shared" si="14" ref="S54:S59">IF(P54&lt;&gt;0,P54/Q54,"")</f>
        <v>5.623655913978495</v>
      </c>
      <c r="T54" s="243">
        <v>2264</v>
      </c>
      <c r="U54" s="92">
        <f t="shared" si="8"/>
        <v>-0.5379858657243817</v>
      </c>
      <c r="V54" s="87">
        <v>1783462</v>
      </c>
      <c r="W54" s="72">
        <v>271002</v>
      </c>
      <c r="X54" s="156">
        <f>IF(V54&lt;&gt;0,V54/W54,"")</f>
        <v>6.580992022199098</v>
      </c>
      <c r="Y54" s="122"/>
      <c r="Z54" s="122"/>
      <c r="AA54" s="127"/>
      <c r="AB54" s="127"/>
      <c r="AC54" s="127"/>
      <c r="AD54" s="127"/>
    </row>
    <row r="55" spans="1:30" s="124" customFormat="1" ht="18.75">
      <c r="A55" s="129">
        <v>49</v>
      </c>
      <c r="B55" s="234"/>
      <c r="C55" s="253" t="s">
        <v>99</v>
      </c>
      <c r="D55" s="249">
        <v>38667</v>
      </c>
      <c r="E55" s="151" t="s">
        <v>72</v>
      </c>
      <c r="F55" s="71" t="s">
        <v>75</v>
      </c>
      <c r="G55" s="105">
        <v>1</v>
      </c>
      <c r="H55" s="105">
        <v>1</v>
      </c>
      <c r="I55" s="84">
        <v>18</v>
      </c>
      <c r="J55" s="87">
        <v>290</v>
      </c>
      <c r="K55" s="101">
        <v>58</v>
      </c>
      <c r="L55" s="87">
        <v>290</v>
      </c>
      <c r="M55" s="101">
        <v>58</v>
      </c>
      <c r="N55" s="87">
        <v>290</v>
      </c>
      <c r="O55" s="101">
        <v>58</v>
      </c>
      <c r="P55" s="243">
        <f t="shared" si="12"/>
        <v>870</v>
      </c>
      <c r="Q55" s="233">
        <f t="shared" si="12"/>
        <v>174</v>
      </c>
      <c r="R55" s="232">
        <f t="shared" si="13"/>
        <v>174</v>
      </c>
      <c r="S55" s="102">
        <f t="shared" si="14"/>
        <v>5</v>
      </c>
      <c r="T55" s="87">
        <v>870</v>
      </c>
      <c r="U55" s="92">
        <f t="shared" si="8"/>
        <v>0</v>
      </c>
      <c r="V55" s="87">
        <v>34791</v>
      </c>
      <c r="W55" s="72">
        <v>6169</v>
      </c>
      <c r="X55" s="156">
        <f>V55/W55</f>
        <v>5.639649862214298</v>
      </c>
      <c r="Y55" s="122"/>
      <c r="Z55" s="122"/>
      <c r="AA55" s="127"/>
      <c r="AB55" s="127"/>
      <c r="AC55" s="127"/>
      <c r="AD55" s="127"/>
    </row>
    <row r="56" spans="1:30" s="124" customFormat="1" ht="18.75">
      <c r="A56" s="129">
        <v>50</v>
      </c>
      <c r="B56" s="234"/>
      <c r="C56" s="253" t="s">
        <v>234</v>
      </c>
      <c r="D56" s="249">
        <v>38786</v>
      </c>
      <c r="E56" s="71" t="s">
        <v>76</v>
      </c>
      <c r="F56" s="71" t="s">
        <v>151</v>
      </c>
      <c r="G56" s="105">
        <v>63</v>
      </c>
      <c r="H56" s="105">
        <v>2</v>
      </c>
      <c r="I56" s="84">
        <v>10</v>
      </c>
      <c r="J56" s="87">
        <v>193</v>
      </c>
      <c r="K56" s="101">
        <v>47</v>
      </c>
      <c r="L56" s="87">
        <v>365</v>
      </c>
      <c r="M56" s="101">
        <v>89</v>
      </c>
      <c r="N56" s="87">
        <v>293</v>
      </c>
      <c r="O56" s="101">
        <v>71</v>
      </c>
      <c r="P56" s="243">
        <f t="shared" si="12"/>
        <v>851</v>
      </c>
      <c r="Q56" s="233">
        <f t="shared" si="12"/>
        <v>207</v>
      </c>
      <c r="R56" s="232">
        <f t="shared" si="13"/>
        <v>103.5</v>
      </c>
      <c r="S56" s="102">
        <f t="shared" si="14"/>
        <v>4.111111111111111</v>
      </c>
      <c r="T56" s="243">
        <v>836</v>
      </c>
      <c r="U56" s="92">
        <f t="shared" si="8"/>
        <v>0.017942583732057416</v>
      </c>
      <c r="V56" s="87">
        <v>505560</v>
      </c>
      <c r="W56" s="72">
        <v>63496</v>
      </c>
      <c r="X56" s="156">
        <f>IF(V56&lt;&gt;0,V56/W56,"")</f>
        <v>7.962076351266221</v>
      </c>
      <c r="Y56" s="122"/>
      <c r="Z56" s="122"/>
      <c r="AA56" s="127"/>
      <c r="AB56" s="127"/>
      <c r="AC56" s="127"/>
      <c r="AD56" s="127"/>
    </row>
    <row r="57" spans="1:30" s="124" customFormat="1" ht="18.75">
      <c r="A57" s="129">
        <v>51</v>
      </c>
      <c r="B57" s="234"/>
      <c r="C57" s="252" t="s">
        <v>116</v>
      </c>
      <c r="D57" s="248">
        <v>38800</v>
      </c>
      <c r="E57" s="153" t="s">
        <v>226</v>
      </c>
      <c r="F57" s="153" t="s">
        <v>133</v>
      </c>
      <c r="G57" s="119">
        <v>92</v>
      </c>
      <c r="H57" s="119">
        <v>4</v>
      </c>
      <c r="I57" s="85">
        <v>8</v>
      </c>
      <c r="J57" s="240">
        <v>143</v>
      </c>
      <c r="K57" s="241">
        <v>30</v>
      </c>
      <c r="L57" s="240">
        <v>334</v>
      </c>
      <c r="M57" s="241">
        <v>68</v>
      </c>
      <c r="N57" s="240">
        <v>353</v>
      </c>
      <c r="O57" s="241">
        <v>72</v>
      </c>
      <c r="P57" s="240">
        <f>J57+L57+N57</f>
        <v>830</v>
      </c>
      <c r="Q57" s="226">
        <f>K57+M57+O57</f>
        <v>170</v>
      </c>
      <c r="R57" s="232">
        <f t="shared" si="13"/>
        <v>42.5</v>
      </c>
      <c r="S57" s="102">
        <f t="shared" si="14"/>
        <v>4.882352941176471</v>
      </c>
      <c r="T57" s="240">
        <v>17387.5</v>
      </c>
      <c r="U57" s="92">
        <f t="shared" si="8"/>
        <v>-0.9522645578720345</v>
      </c>
      <c r="V57" s="89">
        <v>1159080.5</v>
      </c>
      <c r="W57" s="226">
        <v>167785</v>
      </c>
      <c r="X57" s="156">
        <f>IF(V57&lt;&gt;0,V57/W57,"")</f>
        <v>6.908129451381232</v>
      </c>
      <c r="Y57" s="122"/>
      <c r="Z57" s="122"/>
      <c r="AA57" s="127"/>
      <c r="AB57" s="127"/>
      <c r="AC57" s="127"/>
      <c r="AD57" s="127"/>
    </row>
    <row r="58" spans="1:30" s="124" customFormat="1" ht="18.75">
      <c r="A58" s="129">
        <v>52</v>
      </c>
      <c r="B58" s="234"/>
      <c r="C58" s="253" t="s">
        <v>59</v>
      </c>
      <c r="D58" s="249">
        <v>38786</v>
      </c>
      <c r="E58" s="151" t="s">
        <v>72</v>
      </c>
      <c r="F58" s="71" t="s">
        <v>144</v>
      </c>
      <c r="G58" s="105">
        <v>88</v>
      </c>
      <c r="H58" s="105">
        <v>2</v>
      </c>
      <c r="I58" s="84">
        <v>10</v>
      </c>
      <c r="J58" s="87">
        <v>162</v>
      </c>
      <c r="K58" s="101">
        <v>38</v>
      </c>
      <c r="L58" s="87">
        <v>384</v>
      </c>
      <c r="M58" s="101">
        <v>90</v>
      </c>
      <c r="N58" s="87">
        <v>270.5</v>
      </c>
      <c r="O58" s="101">
        <v>63</v>
      </c>
      <c r="P58" s="243">
        <f>+J58+L58+N58</f>
        <v>816.5</v>
      </c>
      <c r="Q58" s="233">
        <f>+K58+M58+O58</f>
        <v>191</v>
      </c>
      <c r="R58" s="232">
        <f t="shared" si="13"/>
        <v>95.5</v>
      </c>
      <c r="S58" s="102">
        <f t="shared" si="14"/>
        <v>4.274869109947644</v>
      </c>
      <c r="T58" s="87">
        <v>1966</v>
      </c>
      <c r="U58" s="92">
        <f t="shared" si="8"/>
        <v>-0.5846897253306206</v>
      </c>
      <c r="V58" s="87">
        <v>1608414</v>
      </c>
      <c r="W58" s="72">
        <v>230871</v>
      </c>
      <c r="X58" s="156">
        <f>V58/W58</f>
        <v>6.966721675740998</v>
      </c>
      <c r="Y58" s="122"/>
      <c r="Z58" s="122"/>
      <c r="AA58" s="127"/>
      <c r="AB58" s="127"/>
      <c r="AC58" s="127"/>
      <c r="AD58" s="127"/>
    </row>
    <row r="59" spans="1:30" s="124" customFormat="1" ht="18.75">
      <c r="A59" s="129">
        <v>53</v>
      </c>
      <c r="B59" s="234"/>
      <c r="C59" s="253" t="s">
        <v>235</v>
      </c>
      <c r="D59" s="249">
        <v>38681</v>
      </c>
      <c r="E59" s="151" t="s">
        <v>72</v>
      </c>
      <c r="F59" s="71" t="s">
        <v>236</v>
      </c>
      <c r="G59" s="105">
        <v>22</v>
      </c>
      <c r="H59" s="105">
        <v>1</v>
      </c>
      <c r="I59" s="84">
        <v>18</v>
      </c>
      <c r="J59" s="87">
        <v>192</v>
      </c>
      <c r="K59" s="101">
        <v>34</v>
      </c>
      <c r="L59" s="87">
        <v>193</v>
      </c>
      <c r="M59" s="101">
        <v>34</v>
      </c>
      <c r="N59" s="87">
        <v>297</v>
      </c>
      <c r="O59" s="101">
        <v>52</v>
      </c>
      <c r="P59" s="243">
        <f>+J59+L59+N59</f>
        <v>682</v>
      </c>
      <c r="Q59" s="233">
        <f>+K59+M59+O59</f>
        <v>120</v>
      </c>
      <c r="R59" s="232">
        <f t="shared" si="13"/>
        <v>120</v>
      </c>
      <c r="S59" s="102">
        <f t="shared" si="14"/>
        <v>5.683333333333334</v>
      </c>
      <c r="T59" s="87"/>
      <c r="U59" s="92">
        <f t="shared" si="8"/>
      </c>
      <c r="V59" s="87">
        <v>400887</v>
      </c>
      <c r="W59" s="72">
        <v>49030</v>
      </c>
      <c r="X59" s="156">
        <f>V59/W59</f>
        <v>8.176361411380787</v>
      </c>
      <c r="Y59" s="122"/>
      <c r="Z59" s="122"/>
      <c r="AA59" s="127"/>
      <c r="AB59" s="127"/>
      <c r="AC59" s="127"/>
      <c r="AD59" s="127"/>
    </row>
    <row r="60" spans="1:30" s="124" customFormat="1" ht="18.75">
      <c r="A60" s="129">
        <v>54</v>
      </c>
      <c r="B60" s="234"/>
      <c r="C60" s="252" t="s">
        <v>237</v>
      </c>
      <c r="D60" s="248">
        <v>38709</v>
      </c>
      <c r="E60" s="152" t="s">
        <v>84</v>
      </c>
      <c r="F60" s="153" t="s">
        <v>238</v>
      </c>
      <c r="G60" s="119">
        <v>2</v>
      </c>
      <c r="H60" s="119">
        <v>2</v>
      </c>
      <c r="I60" s="85">
        <v>11</v>
      </c>
      <c r="J60" s="89">
        <v>221</v>
      </c>
      <c r="K60" s="215">
        <v>72</v>
      </c>
      <c r="L60" s="89">
        <v>225</v>
      </c>
      <c r="M60" s="215">
        <v>73</v>
      </c>
      <c r="N60" s="89">
        <v>222</v>
      </c>
      <c r="O60" s="215">
        <v>72</v>
      </c>
      <c r="P60" s="89">
        <f>J60+L60+N60</f>
        <v>668</v>
      </c>
      <c r="Q60" s="74">
        <f>K60+M60+O60</f>
        <v>217</v>
      </c>
      <c r="R60" s="74">
        <f>Q60/H60</f>
        <v>108.5</v>
      </c>
      <c r="S60" s="167">
        <f>P60/Q60</f>
        <v>3.078341013824885</v>
      </c>
      <c r="T60" s="89"/>
      <c r="U60" s="92">
        <f t="shared" si="8"/>
      </c>
      <c r="V60" s="89">
        <v>11628</v>
      </c>
      <c r="W60" s="74">
        <v>2725</v>
      </c>
      <c r="X60" s="157">
        <f>V60/W60</f>
        <v>4.267155963302752</v>
      </c>
      <c r="Y60" s="122"/>
      <c r="Z60" s="122"/>
      <c r="AA60" s="127"/>
      <c r="AB60" s="127"/>
      <c r="AC60" s="127"/>
      <c r="AD60" s="127"/>
    </row>
    <row r="61" spans="1:30" s="124" customFormat="1" ht="18.75">
      <c r="A61" s="129">
        <v>55</v>
      </c>
      <c r="B61" s="234"/>
      <c r="C61" s="253" t="s">
        <v>122</v>
      </c>
      <c r="D61" s="249">
        <v>38807</v>
      </c>
      <c r="E61" s="71" t="s">
        <v>76</v>
      </c>
      <c r="F61" s="71" t="s">
        <v>137</v>
      </c>
      <c r="G61" s="105">
        <v>62</v>
      </c>
      <c r="H61" s="105">
        <v>2</v>
      </c>
      <c r="I61" s="84">
        <v>7</v>
      </c>
      <c r="J61" s="87">
        <v>235</v>
      </c>
      <c r="K61" s="101">
        <v>57</v>
      </c>
      <c r="L61" s="87">
        <v>265</v>
      </c>
      <c r="M61" s="101">
        <v>60</v>
      </c>
      <c r="N61" s="87">
        <v>165</v>
      </c>
      <c r="O61" s="101">
        <v>50</v>
      </c>
      <c r="P61" s="243">
        <f>+J61+L61+N61</f>
        <v>665</v>
      </c>
      <c r="Q61" s="233">
        <f>+K61+M61+O61</f>
        <v>167</v>
      </c>
      <c r="R61" s="232">
        <f>IF(P61&lt;&gt;0,Q61/H61,"")</f>
        <v>83.5</v>
      </c>
      <c r="S61" s="102">
        <f>IF(P61&lt;&gt;0,P61/Q61,"")</f>
        <v>3.9820359281437128</v>
      </c>
      <c r="T61" s="243">
        <v>3068</v>
      </c>
      <c r="U61" s="92">
        <f t="shared" si="8"/>
        <v>-0.7832464146023468</v>
      </c>
      <c r="V61" s="87">
        <v>542318</v>
      </c>
      <c r="W61" s="72">
        <v>70307</v>
      </c>
      <c r="X61" s="156">
        <f>IF(V61&lt;&gt;0,V61/W61,"")</f>
        <v>7.713570483735617</v>
      </c>
      <c r="Y61" s="122"/>
      <c r="Z61" s="122"/>
      <c r="AA61" s="127"/>
      <c r="AB61" s="127"/>
      <c r="AC61" s="127"/>
      <c r="AD61" s="127"/>
    </row>
    <row r="62" spans="1:30" s="124" customFormat="1" ht="18.75">
      <c r="A62" s="129">
        <v>56</v>
      </c>
      <c r="B62" s="234"/>
      <c r="C62" s="252" t="s">
        <v>239</v>
      </c>
      <c r="D62" s="248">
        <v>38114</v>
      </c>
      <c r="E62" s="152" t="s">
        <v>84</v>
      </c>
      <c r="F62" s="153" t="s">
        <v>240</v>
      </c>
      <c r="G62" s="119">
        <v>6</v>
      </c>
      <c r="H62" s="119">
        <v>1</v>
      </c>
      <c r="I62" s="85">
        <v>33</v>
      </c>
      <c r="J62" s="89">
        <v>210</v>
      </c>
      <c r="K62" s="215">
        <v>70</v>
      </c>
      <c r="L62" s="89">
        <v>225</v>
      </c>
      <c r="M62" s="215">
        <v>75</v>
      </c>
      <c r="N62" s="89">
        <v>225</v>
      </c>
      <c r="O62" s="215">
        <v>75</v>
      </c>
      <c r="P62" s="89">
        <f aca="true" t="shared" si="15" ref="P62:Q64">J62+L62+N62</f>
        <v>660</v>
      </c>
      <c r="Q62" s="74">
        <f t="shared" si="15"/>
        <v>220</v>
      </c>
      <c r="R62" s="74">
        <f>Q62/H62</f>
        <v>220</v>
      </c>
      <c r="S62" s="167">
        <f>P62/Q62</f>
        <v>3</v>
      </c>
      <c r="T62" s="89"/>
      <c r="U62" s="92">
        <f t="shared" si="8"/>
      </c>
      <c r="V62" s="89">
        <v>118686</v>
      </c>
      <c r="W62" s="74">
        <v>22782</v>
      </c>
      <c r="X62" s="157">
        <f aca="true" t="shared" si="16" ref="X62:X67">V62/W62</f>
        <v>5.20963918883329</v>
      </c>
      <c r="Y62" s="122"/>
      <c r="Z62" s="122"/>
      <c r="AA62" s="127"/>
      <c r="AB62" s="127"/>
      <c r="AC62" s="127"/>
      <c r="AD62" s="127"/>
    </row>
    <row r="63" spans="1:30" s="124" customFormat="1" ht="18.75">
      <c r="A63" s="129">
        <v>57</v>
      </c>
      <c r="B63" s="234"/>
      <c r="C63" s="252" t="s">
        <v>216</v>
      </c>
      <c r="D63" s="248">
        <v>38597</v>
      </c>
      <c r="E63" s="152" t="s">
        <v>84</v>
      </c>
      <c r="F63" s="153" t="s">
        <v>203</v>
      </c>
      <c r="G63" s="119">
        <v>11</v>
      </c>
      <c r="H63" s="119">
        <v>1</v>
      </c>
      <c r="I63" s="85">
        <v>13</v>
      </c>
      <c r="J63" s="89">
        <v>210</v>
      </c>
      <c r="K63" s="215">
        <v>70</v>
      </c>
      <c r="L63" s="89">
        <v>225</v>
      </c>
      <c r="M63" s="215">
        <v>75</v>
      </c>
      <c r="N63" s="89">
        <v>225</v>
      </c>
      <c r="O63" s="215">
        <v>75</v>
      </c>
      <c r="P63" s="89">
        <f t="shared" si="15"/>
        <v>660</v>
      </c>
      <c r="Q63" s="74">
        <f t="shared" si="15"/>
        <v>220</v>
      </c>
      <c r="R63" s="74">
        <f>Q63/H63</f>
        <v>220</v>
      </c>
      <c r="S63" s="167">
        <f>P63/Q63</f>
        <v>3</v>
      </c>
      <c r="T63" s="89">
        <v>1275</v>
      </c>
      <c r="U63" s="92">
        <f t="shared" si="8"/>
        <v>-0.4823529411764706</v>
      </c>
      <c r="V63" s="89">
        <v>84221</v>
      </c>
      <c r="W63" s="74">
        <v>12175</v>
      </c>
      <c r="X63" s="157">
        <f t="shared" si="16"/>
        <v>6.917535934291581</v>
      </c>
      <c r="Y63" s="122"/>
      <c r="Z63" s="122"/>
      <c r="AA63" s="127"/>
      <c r="AB63" s="127"/>
      <c r="AC63" s="127"/>
      <c r="AD63" s="127"/>
    </row>
    <row r="64" spans="1:30" s="124" customFormat="1" ht="18.75">
      <c r="A64" s="129">
        <v>58</v>
      </c>
      <c r="B64" s="234"/>
      <c r="C64" s="252" t="s">
        <v>241</v>
      </c>
      <c r="D64" s="248">
        <v>38128</v>
      </c>
      <c r="E64" s="152" t="s">
        <v>84</v>
      </c>
      <c r="F64" s="153" t="s">
        <v>242</v>
      </c>
      <c r="G64" s="119">
        <v>4</v>
      </c>
      <c r="H64" s="119">
        <v>1</v>
      </c>
      <c r="I64" s="85">
        <v>26</v>
      </c>
      <c r="J64" s="89">
        <v>210</v>
      </c>
      <c r="K64" s="215">
        <v>70</v>
      </c>
      <c r="L64" s="89">
        <v>225</v>
      </c>
      <c r="M64" s="215">
        <v>75</v>
      </c>
      <c r="N64" s="89">
        <v>225</v>
      </c>
      <c r="O64" s="215">
        <v>75</v>
      </c>
      <c r="P64" s="89">
        <f t="shared" si="15"/>
        <v>660</v>
      </c>
      <c r="Q64" s="74">
        <f t="shared" si="15"/>
        <v>220</v>
      </c>
      <c r="R64" s="74">
        <f>Q64/H64</f>
        <v>220</v>
      </c>
      <c r="S64" s="167">
        <f>P64/Q64</f>
        <v>3</v>
      </c>
      <c r="T64" s="89"/>
      <c r="U64" s="92">
        <f t="shared" si="8"/>
      </c>
      <c r="V64" s="89">
        <v>48134.5</v>
      </c>
      <c r="W64" s="74">
        <v>7811</v>
      </c>
      <c r="X64" s="157">
        <f t="shared" si="16"/>
        <v>6.162399180642684</v>
      </c>
      <c r="Y64" s="122"/>
      <c r="Z64" s="122"/>
      <c r="AA64" s="127"/>
      <c r="AB64" s="127"/>
      <c r="AC64" s="127"/>
      <c r="AD64" s="127"/>
    </row>
    <row r="65" spans="1:30" s="124" customFormat="1" ht="18.75">
      <c r="A65" s="129">
        <v>59</v>
      </c>
      <c r="B65" s="234"/>
      <c r="C65" s="253" t="s">
        <v>101</v>
      </c>
      <c r="D65" s="249">
        <v>38667</v>
      </c>
      <c r="E65" s="151" t="s">
        <v>72</v>
      </c>
      <c r="F65" s="71" t="s">
        <v>156</v>
      </c>
      <c r="G65" s="105">
        <v>76</v>
      </c>
      <c r="H65" s="105">
        <v>1</v>
      </c>
      <c r="I65" s="84">
        <v>19</v>
      </c>
      <c r="J65" s="87">
        <v>205</v>
      </c>
      <c r="K65" s="101">
        <v>41</v>
      </c>
      <c r="L65" s="87">
        <v>205</v>
      </c>
      <c r="M65" s="101">
        <v>41</v>
      </c>
      <c r="N65" s="87">
        <v>205</v>
      </c>
      <c r="O65" s="101">
        <v>41</v>
      </c>
      <c r="P65" s="243">
        <f aca="true" t="shared" si="17" ref="P65:Q68">+J65+L65+N65</f>
        <v>615</v>
      </c>
      <c r="Q65" s="233">
        <f t="shared" si="17"/>
        <v>123</v>
      </c>
      <c r="R65" s="232">
        <f>IF(P65&lt;&gt;0,Q65/H65,"")</f>
        <v>123</v>
      </c>
      <c r="S65" s="102">
        <f>IF(P65&lt;&gt;0,P65/Q65,"")</f>
        <v>5</v>
      </c>
      <c r="T65" s="87">
        <v>615</v>
      </c>
      <c r="U65" s="92">
        <f t="shared" si="8"/>
        <v>0</v>
      </c>
      <c r="V65" s="87">
        <v>2498804.5</v>
      </c>
      <c r="W65" s="72">
        <v>382431</v>
      </c>
      <c r="X65" s="156">
        <f t="shared" si="16"/>
        <v>6.534000904738371</v>
      </c>
      <c r="Y65" s="122"/>
      <c r="Z65" s="122"/>
      <c r="AA65" s="127"/>
      <c r="AB65" s="127"/>
      <c r="AC65" s="127"/>
      <c r="AD65" s="127"/>
    </row>
    <row r="66" spans="1:30" s="124" customFormat="1" ht="18.75">
      <c r="A66" s="129">
        <v>60</v>
      </c>
      <c r="B66" s="234"/>
      <c r="C66" s="253" t="s">
        <v>66</v>
      </c>
      <c r="D66" s="249">
        <v>38527</v>
      </c>
      <c r="E66" s="151" t="s">
        <v>72</v>
      </c>
      <c r="F66" s="71" t="s">
        <v>150</v>
      </c>
      <c r="G66" s="105">
        <v>45</v>
      </c>
      <c r="H66" s="105">
        <v>1</v>
      </c>
      <c r="I66" s="84">
        <v>31</v>
      </c>
      <c r="J66" s="87">
        <v>205</v>
      </c>
      <c r="K66" s="101">
        <v>41</v>
      </c>
      <c r="L66" s="87">
        <v>205</v>
      </c>
      <c r="M66" s="101">
        <v>41</v>
      </c>
      <c r="N66" s="87">
        <v>205</v>
      </c>
      <c r="O66" s="101">
        <v>41</v>
      </c>
      <c r="P66" s="243">
        <f t="shared" si="17"/>
        <v>615</v>
      </c>
      <c r="Q66" s="233">
        <f t="shared" si="17"/>
        <v>123</v>
      </c>
      <c r="R66" s="232">
        <f>IF(P66&lt;&gt;0,Q66/H66,"")</f>
        <v>123</v>
      </c>
      <c r="S66" s="102">
        <f>IF(P66&lt;&gt;0,P66/Q66,"")</f>
        <v>5</v>
      </c>
      <c r="T66" s="87">
        <v>615</v>
      </c>
      <c r="U66" s="92">
        <f t="shared" si="8"/>
        <v>0</v>
      </c>
      <c r="V66" s="87">
        <v>746804.5</v>
      </c>
      <c r="W66" s="72">
        <v>95512</v>
      </c>
      <c r="X66" s="156">
        <f t="shared" si="16"/>
        <v>7.818959921266438</v>
      </c>
      <c r="Y66" s="122"/>
      <c r="Z66" s="122"/>
      <c r="AA66" s="127"/>
      <c r="AB66" s="127"/>
      <c r="AC66" s="127"/>
      <c r="AD66" s="127"/>
    </row>
    <row r="67" spans="1:30" s="124" customFormat="1" ht="18.75">
      <c r="A67" s="129">
        <v>61</v>
      </c>
      <c r="B67" s="234"/>
      <c r="C67" s="253" t="s">
        <v>243</v>
      </c>
      <c r="D67" s="249">
        <v>38772</v>
      </c>
      <c r="E67" s="151" t="s">
        <v>72</v>
      </c>
      <c r="F67" s="71" t="s">
        <v>150</v>
      </c>
      <c r="G67" s="105">
        <v>83</v>
      </c>
      <c r="H67" s="105">
        <v>1</v>
      </c>
      <c r="I67" s="84">
        <v>9</v>
      </c>
      <c r="J67" s="87">
        <v>165</v>
      </c>
      <c r="K67" s="101">
        <v>32</v>
      </c>
      <c r="L67" s="87">
        <v>199</v>
      </c>
      <c r="M67" s="101">
        <v>39</v>
      </c>
      <c r="N67" s="87">
        <v>223</v>
      </c>
      <c r="O67" s="101">
        <v>43</v>
      </c>
      <c r="P67" s="243">
        <f t="shared" si="17"/>
        <v>587</v>
      </c>
      <c r="Q67" s="233">
        <f t="shared" si="17"/>
        <v>114</v>
      </c>
      <c r="R67" s="232">
        <f>IF(P67&lt;&gt;0,Q67/H67,"")</f>
        <v>114</v>
      </c>
      <c r="S67" s="102">
        <f>IF(P67&lt;&gt;0,P67/Q67,"")</f>
        <v>5.149122807017544</v>
      </c>
      <c r="T67" s="87">
        <v>748</v>
      </c>
      <c r="U67" s="92">
        <f t="shared" si="8"/>
        <v>-0.21524064171122995</v>
      </c>
      <c r="V67" s="87">
        <v>1099875.5</v>
      </c>
      <c r="W67" s="72">
        <v>145102</v>
      </c>
      <c r="X67" s="156">
        <f t="shared" si="16"/>
        <v>7.5800161265868145</v>
      </c>
      <c r="Y67" s="122"/>
      <c r="Z67" s="122"/>
      <c r="AA67" s="127"/>
      <c r="AB67" s="127"/>
      <c r="AC67" s="127"/>
      <c r="AD67" s="127"/>
    </row>
    <row r="68" spans="1:30" s="124" customFormat="1" ht="18.75">
      <c r="A68" s="129">
        <v>62</v>
      </c>
      <c r="B68" s="234"/>
      <c r="C68" s="253" t="s">
        <v>167</v>
      </c>
      <c r="D68" s="249">
        <v>38821</v>
      </c>
      <c r="E68" s="71" t="s">
        <v>85</v>
      </c>
      <c r="F68" s="71" t="s">
        <v>185</v>
      </c>
      <c r="G68" s="105">
        <v>10</v>
      </c>
      <c r="H68" s="105">
        <v>3</v>
      </c>
      <c r="I68" s="84">
        <v>14</v>
      </c>
      <c r="J68" s="87">
        <v>213</v>
      </c>
      <c r="K68" s="101">
        <v>34</v>
      </c>
      <c r="L68" s="87">
        <v>193</v>
      </c>
      <c r="M68" s="101">
        <v>31</v>
      </c>
      <c r="N68" s="87">
        <v>139</v>
      </c>
      <c r="O68" s="101">
        <v>21</v>
      </c>
      <c r="P68" s="243">
        <f t="shared" si="17"/>
        <v>545</v>
      </c>
      <c r="Q68" s="233">
        <f t="shared" si="17"/>
        <v>86</v>
      </c>
      <c r="R68" s="232">
        <f>IF(P68&lt;&gt;0,Q68/H68,"")</f>
        <v>28.666666666666668</v>
      </c>
      <c r="S68" s="102">
        <f>IF(P68&lt;&gt;0,P68/Q68,"")</f>
        <v>6.337209302325581</v>
      </c>
      <c r="T68" s="245">
        <v>1326</v>
      </c>
      <c r="U68" s="92">
        <f t="shared" si="8"/>
        <v>-0.5889894419306184</v>
      </c>
      <c r="V68" s="243">
        <v>7985.5</v>
      </c>
      <c r="W68" s="74">
        <v>1038</v>
      </c>
      <c r="X68" s="156">
        <f>IF(V68&lt;&gt;0,V68/W68,"")</f>
        <v>7.693159922928709</v>
      </c>
      <c r="Y68" s="122"/>
      <c r="Z68" s="122"/>
      <c r="AA68" s="127"/>
      <c r="AB68" s="127"/>
      <c r="AC68" s="127"/>
      <c r="AD68" s="127"/>
    </row>
    <row r="69" spans="1:30" s="124" customFormat="1" ht="18.75">
      <c r="A69" s="129">
        <v>63</v>
      </c>
      <c r="B69" s="234"/>
      <c r="C69" s="252" t="s">
        <v>202</v>
      </c>
      <c r="D69" s="248">
        <v>38835</v>
      </c>
      <c r="E69" s="152" t="s">
        <v>84</v>
      </c>
      <c r="F69" s="153" t="s">
        <v>215</v>
      </c>
      <c r="G69" s="119">
        <v>5</v>
      </c>
      <c r="H69" s="119">
        <v>4</v>
      </c>
      <c r="I69" s="85">
        <v>3</v>
      </c>
      <c r="J69" s="89">
        <v>109</v>
      </c>
      <c r="K69" s="215">
        <v>16</v>
      </c>
      <c r="L69" s="89">
        <v>320</v>
      </c>
      <c r="M69" s="215">
        <v>42</v>
      </c>
      <c r="N69" s="89">
        <v>97</v>
      </c>
      <c r="O69" s="215">
        <v>11</v>
      </c>
      <c r="P69" s="89">
        <f>J69+L69+N69</f>
        <v>526</v>
      </c>
      <c r="Q69" s="74">
        <f>K69+M69+O69</f>
        <v>69</v>
      </c>
      <c r="R69" s="74">
        <f>Q69/H69</f>
        <v>17.25</v>
      </c>
      <c r="S69" s="167">
        <f>P69/Q69</f>
        <v>7.6231884057971016</v>
      </c>
      <c r="T69" s="89">
        <v>1562</v>
      </c>
      <c r="U69" s="92">
        <f t="shared" si="8"/>
        <v>-0.6632522407170295</v>
      </c>
      <c r="V69" s="89">
        <v>9550.5</v>
      </c>
      <c r="W69" s="74">
        <v>1146</v>
      </c>
      <c r="X69" s="157">
        <f>V69/W69</f>
        <v>8.333769633507853</v>
      </c>
      <c r="Y69" s="122"/>
      <c r="Z69" s="122"/>
      <c r="AA69" s="127"/>
      <c r="AB69" s="127"/>
      <c r="AC69" s="127"/>
      <c r="AD69" s="127"/>
    </row>
    <row r="70" spans="1:30" s="124" customFormat="1" ht="18.75">
      <c r="A70" s="129">
        <v>64</v>
      </c>
      <c r="B70" s="234"/>
      <c r="C70" s="253" t="s">
        <v>63</v>
      </c>
      <c r="D70" s="249">
        <v>38779</v>
      </c>
      <c r="E70" s="151" t="s">
        <v>72</v>
      </c>
      <c r="F70" s="71" t="s">
        <v>144</v>
      </c>
      <c r="G70" s="105">
        <v>96</v>
      </c>
      <c r="H70" s="105">
        <v>2</v>
      </c>
      <c r="I70" s="84">
        <v>9</v>
      </c>
      <c r="J70" s="87">
        <v>122</v>
      </c>
      <c r="K70" s="101">
        <v>24</v>
      </c>
      <c r="L70" s="87">
        <v>176</v>
      </c>
      <c r="M70" s="101">
        <v>37</v>
      </c>
      <c r="N70" s="87">
        <v>209</v>
      </c>
      <c r="O70" s="101">
        <v>43</v>
      </c>
      <c r="P70" s="243">
        <f>+J70+L70+N70</f>
        <v>507</v>
      </c>
      <c r="Q70" s="233">
        <f>+K70+M70+O70</f>
        <v>104</v>
      </c>
      <c r="R70" s="232">
        <f>IF(P70&lt;&gt;0,Q70/H70,"")</f>
        <v>52</v>
      </c>
      <c r="S70" s="102">
        <f>IF(P70&lt;&gt;0,P70/Q70,"")</f>
        <v>4.875</v>
      </c>
      <c r="T70" s="87">
        <v>490</v>
      </c>
      <c r="U70" s="92">
        <f t="shared" si="8"/>
        <v>0.03469387755102041</v>
      </c>
      <c r="V70" s="87">
        <v>1088053</v>
      </c>
      <c r="W70" s="72">
        <v>143910</v>
      </c>
      <c r="X70" s="156">
        <f>V70/W70</f>
        <v>7.560649016746578</v>
      </c>
      <c r="Y70" s="122"/>
      <c r="Z70" s="122"/>
      <c r="AA70" s="127"/>
      <c r="AB70" s="127"/>
      <c r="AC70" s="127"/>
      <c r="AD70" s="127"/>
    </row>
    <row r="71" spans="1:30" s="124" customFormat="1" ht="18.75">
      <c r="A71" s="129">
        <v>65</v>
      </c>
      <c r="B71" s="234"/>
      <c r="C71" s="252" t="s">
        <v>127</v>
      </c>
      <c r="D71" s="248">
        <v>38779</v>
      </c>
      <c r="E71" s="152" t="s">
        <v>84</v>
      </c>
      <c r="F71" s="153" t="s">
        <v>154</v>
      </c>
      <c r="G71" s="119">
        <v>10</v>
      </c>
      <c r="H71" s="119">
        <v>1</v>
      </c>
      <c r="I71" s="85">
        <v>11</v>
      </c>
      <c r="J71" s="89">
        <v>150</v>
      </c>
      <c r="K71" s="215">
        <v>50</v>
      </c>
      <c r="L71" s="89">
        <v>150</v>
      </c>
      <c r="M71" s="215">
        <v>50</v>
      </c>
      <c r="N71" s="89">
        <v>150</v>
      </c>
      <c r="O71" s="215">
        <v>50</v>
      </c>
      <c r="P71" s="89">
        <f>J71+L71+N71</f>
        <v>450</v>
      </c>
      <c r="Q71" s="74">
        <f>K71+M71+O71</f>
        <v>150</v>
      </c>
      <c r="R71" s="74">
        <f>Q71/H71</f>
        <v>150</v>
      </c>
      <c r="S71" s="167">
        <f>P71/Q71</f>
        <v>3</v>
      </c>
      <c r="T71" s="89">
        <v>1675</v>
      </c>
      <c r="U71" s="92">
        <f aca="true" t="shared" si="18" ref="U71:U89">IF(T71&lt;&gt;0,-(T71-P71)/T71,"")</f>
        <v>-0.7313432835820896</v>
      </c>
      <c r="V71" s="89">
        <v>44836.5</v>
      </c>
      <c r="W71" s="74">
        <v>8188</v>
      </c>
      <c r="X71" s="157">
        <f>V71/W71</f>
        <v>5.475879335613092</v>
      </c>
      <c r="Y71" s="122"/>
      <c r="Z71" s="122"/>
      <c r="AA71" s="127"/>
      <c r="AB71" s="127"/>
      <c r="AC71" s="127"/>
      <c r="AD71" s="127"/>
    </row>
    <row r="72" spans="1:30" s="124" customFormat="1" ht="18.75">
      <c r="A72" s="129">
        <v>66</v>
      </c>
      <c r="B72" s="234"/>
      <c r="C72" s="253" t="s">
        <v>119</v>
      </c>
      <c r="D72" s="249">
        <v>38751</v>
      </c>
      <c r="E72" s="71" t="s">
        <v>76</v>
      </c>
      <c r="F72" s="71" t="s">
        <v>129</v>
      </c>
      <c r="G72" s="105">
        <v>27</v>
      </c>
      <c r="H72" s="105">
        <v>1</v>
      </c>
      <c r="I72" s="84">
        <v>15</v>
      </c>
      <c r="J72" s="87">
        <v>111</v>
      </c>
      <c r="K72" s="101">
        <v>27</v>
      </c>
      <c r="L72" s="87">
        <v>190</v>
      </c>
      <c r="M72" s="101">
        <v>46</v>
      </c>
      <c r="N72" s="87">
        <v>74</v>
      </c>
      <c r="O72" s="101">
        <v>18</v>
      </c>
      <c r="P72" s="243">
        <f aca="true" t="shared" si="19" ref="P72:Q74">+J72+L72+N72</f>
        <v>375</v>
      </c>
      <c r="Q72" s="233">
        <f t="shared" si="19"/>
        <v>91</v>
      </c>
      <c r="R72" s="232">
        <f>IF(P72&lt;&gt;0,Q72/H72,"")</f>
        <v>91</v>
      </c>
      <c r="S72" s="102">
        <f>IF(P72&lt;&gt;0,P72/Q72,"")</f>
        <v>4.1208791208791204</v>
      </c>
      <c r="T72" s="87"/>
      <c r="U72" s="92">
        <f t="shared" si="18"/>
      </c>
      <c r="V72" s="87">
        <v>478982</v>
      </c>
      <c r="W72" s="72">
        <v>55693</v>
      </c>
      <c r="X72" s="156">
        <f>IF(V72&lt;&gt;0,V72/W72,"")</f>
        <v>8.600398613829386</v>
      </c>
      <c r="Y72" s="122"/>
      <c r="Z72" s="122"/>
      <c r="AA72" s="127"/>
      <c r="AB72" s="127"/>
      <c r="AC72" s="127"/>
      <c r="AD72" s="127"/>
    </row>
    <row r="73" spans="1:30" s="124" customFormat="1" ht="18.75">
      <c r="A73" s="129">
        <v>67</v>
      </c>
      <c r="B73" s="234"/>
      <c r="C73" s="253" t="s">
        <v>96</v>
      </c>
      <c r="D73" s="249">
        <v>38793</v>
      </c>
      <c r="E73" s="151" t="s">
        <v>72</v>
      </c>
      <c r="F73" s="71" t="s">
        <v>75</v>
      </c>
      <c r="G73" s="105">
        <v>61</v>
      </c>
      <c r="H73" s="105">
        <v>1</v>
      </c>
      <c r="I73" s="84">
        <v>9</v>
      </c>
      <c r="J73" s="87">
        <v>59</v>
      </c>
      <c r="K73" s="101">
        <v>9</v>
      </c>
      <c r="L73" s="87">
        <v>207</v>
      </c>
      <c r="M73" s="101">
        <v>33</v>
      </c>
      <c r="N73" s="87">
        <v>105</v>
      </c>
      <c r="O73" s="101">
        <v>17</v>
      </c>
      <c r="P73" s="243">
        <f t="shared" si="19"/>
        <v>371</v>
      </c>
      <c r="Q73" s="233">
        <f t="shared" si="19"/>
        <v>59</v>
      </c>
      <c r="R73" s="232">
        <f>IF(P73&lt;&gt;0,Q73/H73,"")</f>
        <v>59</v>
      </c>
      <c r="S73" s="102">
        <f>IF(P73&lt;&gt;0,P73/Q73,"")</f>
        <v>6.288135593220339</v>
      </c>
      <c r="T73" s="87">
        <v>1857</v>
      </c>
      <c r="U73" s="92">
        <f t="shared" si="18"/>
        <v>-0.8002154011847065</v>
      </c>
      <c r="V73" s="87">
        <v>735218.75</v>
      </c>
      <c r="W73" s="72">
        <v>92628</v>
      </c>
      <c r="X73" s="156">
        <f>V73/W73</f>
        <v>7.937327266053461</v>
      </c>
      <c r="Y73" s="122"/>
      <c r="Z73" s="122"/>
      <c r="AA73" s="127"/>
      <c r="AB73" s="127"/>
      <c r="AC73" s="127"/>
      <c r="AD73" s="127"/>
    </row>
    <row r="74" spans="1:30" s="124" customFormat="1" ht="18.75">
      <c r="A74" s="129">
        <v>68</v>
      </c>
      <c r="B74" s="234"/>
      <c r="C74" s="253" t="s">
        <v>83</v>
      </c>
      <c r="D74" s="249">
        <v>38695</v>
      </c>
      <c r="E74" s="71" t="s">
        <v>76</v>
      </c>
      <c r="F74" s="71" t="s">
        <v>137</v>
      </c>
      <c r="G74" s="105">
        <v>77</v>
      </c>
      <c r="H74" s="105">
        <v>2</v>
      </c>
      <c r="I74" s="84">
        <v>23</v>
      </c>
      <c r="J74" s="87">
        <v>27</v>
      </c>
      <c r="K74" s="101">
        <v>6</v>
      </c>
      <c r="L74" s="87">
        <v>133</v>
      </c>
      <c r="M74" s="101">
        <v>31</v>
      </c>
      <c r="N74" s="87">
        <v>156</v>
      </c>
      <c r="O74" s="101">
        <v>39</v>
      </c>
      <c r="P74" s="243">
        <f t="shared" si="19"/>
        <v>316</v>
      </c>
      <c r="Q74" s="233">
        <f t="shared" si="19"/>
        <v>76</v>
      </c>
      <c r="R74" s="232">
        <f>IF(P74&lt;&gt;0,Q74/H74,"")</f>
        <v>38</v>
      </c>
      <c r="S74" s="102">
        <f>IF(P74&lt;&gt;0,P74/Q74,"")</f>
        <v>4.157894736842105</v>
      </c>
      <c r="T74" s="243">
        <v>374</v>
      </c>
      <c r="U74" s="92">
        <f t="shared" si="18"/>
        <v>-0.15508021390374332</v>
      </c>
      <c r="V74" s="87">
        <v>1922670</v>
      </c>
      <c r="W74" s="72">
        <v>281068</v>
      </c>
      <c r="X74" s="156">
        <f>IF(V74&lt;&gt;0,V74/W74,"")</f>
        <v>6.840586619608066</v>
      </c>
      <c r="Y74" s="122"/>
      <c r="Z74" s="122"/>
      <c r="AA74" s="127"/>
      <c r="AB74" s="127"/>
      <c r="AC74" s="127"/>
      <c r="AD74" s="127"/>
    </row>
    <row r="75" spans="1:30" s="124" customFormat="1" ht="18.75">
      <c r="A75" s="129">
        <v>69</v>
      </c>
      <c r="B75" s="234"/>
      <c r="C75" s="252" t="s">
        <v>244</v>
      </c>
      <c r="D75" s="248">
        <v>38849</v>
      </c>
      <c r="E75" s="152" t="s">
        <v>84</v>
      </c>
      <c r="F75" s="153" t="s">
        <v>188</v>
      </c>
      <c r="G75" s="119">
        <v>1</v>
      </c>
      <c r="H75" s="119">
        <v>1</v>
      </c>
      <c r="I75" s="85">
        <v>1</v>
      </c>
      <c r="J75" s="89">
        <v>88</v>
      </c>
      <c r="K75" s="215">
        <v>12</v>
      </c>
      <c r="L75" s="89">
        <v>96</v>
      </c>
      <c r="M75" s="215">
        <v>12</v>
      </c>
      <c r="N75" s="89">
        <v>105</v>
      </c>
      <c r="O75" s="215">
        <v>13</v>
      </c>
      <c r="P75" s="89">
        <f>J75+L75+N75</f>
        <v>289</v>
      </c>
      <c r="Q75" s="74">
        <f>K75+M75+O75</f>
        <v>37</v>
      </c>
      <c r="R75" s="74">
        <f>Q75/H75</f>
        <v>37</v>
      </c>
      <c r="S75" s="167">
        <f>P75/Q75</f>
        <v>7.8108108108108105</v>
      </c>
      <c r="T75" s="89"/>
      <c r="U75" s="92">
        <f t="shared" si="18"/>
      </c>
      <c r="V75" s="89">
        <v>3716.5</v>
      </c>
      <c r="W75" s="74">
        <v>809</v>
      </c>
      <c r="X75" s="157">
        <f>V75/W75</f>
        <v>4.593943139678616</v>
      </c>
      <c r="Y75" s="122"/>
      <c r="Z75" s="122"/>
      <c r="AA75" s="127"/>
      <c r="AB75" s="127"/>
      <c r="AC75" s="127"/>
      <c r="AD75" s="127"/>
    </row>
    <row r="76" spans="1:30" s="124" customFormat="1" ht="18.75">
      <c r="A76" s="129">
        <v>70</v>
      </c>
      <c r="B76" s="234"/>
      <c r="C76" s="253" t="s">
        <v>79</v>
      </c>
      <c r="D76" s="249">
        <v>38758</v>
      </c>
      <c r="E76" s="151" t="s">
        <v>72</v>
      </c>
      <c r="F76" s="71" t="s">
        <v>144</v>
      </c>
      <c r="G76" s="105">
        <v>61</v>
      </c>
      <c r="H76" s="105">
        <v>1</v>
      </c>
      <c r="I76" s="84">
        <v>14</v>
      </c>
      <c r="J76" s="87">
        <v>73</v>
      </c>
      <c r="K76" s="101">
        <v>21</v>
      </c>
      <c r="L76" s="87">
        <v>102</v>
      </c>
      <c r="M76" s="101">
        <v>30</v>
      </c>
      <c r="N76" s="87">
        <v>106.5</v>
      </c>
      <c r="O76" s="101">
        <v>30</v>
      </c>
      <c r="P76" s="243">
        <f>+J76+L76+N76</f>
        <v>281.5</v>
      </c>
      <c r="Q76" s="233">
        <f>+K76+M76+O76</f>
        <v>81</v>
      </c>
      <c r="R76" s="232">
        <f>IF(P76&lt;&gt;0,Q76/H76,"")</f>
        <v>81</v>
      </c>
      <c r="S76" s="102">
        <f>IF(P76&lt;&gt;0,P76/Q76,"")</f>
        <v>3.4753086419753085</v>
      </c>
      <c r="T76" s="87">
        <v>631</v>
      </c>
      <c r="U76" s="92">
        <f t="shared" si="18"/>
        <v>-0.5538827258320127</v>
      </c>
      <c r="V76" s="87">
        <v>1291173.5</v>
      </c>
      <c r="W76" s="72">
        <v>158229</v>
      </c>
      <c r="X76" s="156">
        <f>V76/W76</f>
        <v>8.16015711405621</v>
      </c>
      <c r="Y76" s="122"/>
      <c r="Z76" s="122"/>
      <c r="AA76" s="127"/>
      <c r="AB76" s="127"/>
      <c r="AC76" s="127"/>
      <c r="AD76" s="127"/>
    </row>
    <row r="77" spans="1:30" s="124" customFormat="1" ht="18.75">
      <c r="A77" s="129">
        <v>71</v>
      </c>
      <c r="B77" s="234"/>
      <c r="C77" s="253" t="s">
        <v>172</v>
      </c>
      <c r="D77" s="249">
        <v>38506</v>
      </c>
      <c r="E77" s="71" t="s">
        <v>76</v>
      </c>
      <c r="F77" s="71" t="s">
        <v>160</v>
      </c>
      <c r="G77" s="105">
        <v>106</v>
      </c>
      <c r="H77" s="105">
        <v>1</v>
      </c>
      <c r="I77" s="84">
        <v>50</v>
      </c>
      <c r="J77" s="87">
        <v>20</v>
      </c>
      <c r="K77" s="101">
        <v>4</v>
      </c>
      <c r="L77" s="87">
        <v>150</v>
      </c>
      <c r="M77" s="101">
        <v>24</v>
      </c>
      <c r="N77" s="87">
        <v>94</v>
      </c>
      <c r="O77" s="101">
        <v>15</v>
      </c>
      <c r="P77" s="243">
        <f>+J77+L77+N77</f>
        <v>264</v>
      </c>
      <c r="Q77" s="233">
        <f>+K77+M77+O77</f>
        <v>43</v>
      </c>
      <c r="R77" s="232">
        <f>IF(P77&lt;&gt;0,Q77/H77,"")</f>
        <v>43</v>
      </c>
      <c r="S77" s="102">
        <f>IF(P77&lt;&gt;0,P77/Q77,"")</f>
        <v>6.1395348837209305</v>
      </c>
      <c r="T77" s="87"/>
      <c r="U77" s="92">
        <f t="shared" si="18"/>
      </c>
      <c r="V77" s="87">
        <v>1514794</v>
      </c>
      <c r="W77" s="72">
        <v>235883</v>
      </c>
      <c r="X77" s="156">
        <f>IF(V77&lt;&gt;0,V77/W77,"")</f>
        <v>6.421802334208061</v>
      </c>
      <c r="Y77" s="122"/>
      <c r="Z77" s="122"/>
      <c r="AA77" s="127"/>
      <c r="AB77" s="127"/>
      <c r="AC77" s="127"/>
      <c r="AD77" s="127"/>
    </row>
    <row r="78" spans="1:30" s="124" customFormat="1" ht="18.75">
      <c r="A78" s="129">
        <v>72</v>
      </c>
      <c r="B78" s="234"/>
      <c r="C78" s="252" t="s">
        <v>245</v>
      </c>
      <c r="D78" s="248">
        <v>38625</v>
      </c>
      <c r="E78" s="153" t="s">
        <v>77</v>
      </c>
      <c r="F78" s="153" t="s">
        <v>187</v>
      </c>
      <c r="G78" s="119">
        <v>29</v>
      </c>
      <c r="H78" s="119">
        <v>1</v>
      </c>
      <c r="I78" s="85">
        <v>19</v>
      </c>
      <c r="J78" s="240">
        <v>173</v>
      </c>
      <c r="K78" s="241">
        <v>32</v>
      </c>
      <c r="L78" s="240">
        <v>61</v>
      </c>
      <c r="M78" s="241">
        <v>11</v>
      </c>
      <c r="N78" s="240">
        <v>0</v>
      </c>
      <c r="O78" s="241">
        <v>0</v>
      </c>
      <c r="P78" s="243">
        <f>+J78+L78+N78</f>
        <v>234</v>
      </c>
      <c r="Q78" s="226">
        <f>+O78+M78+K78</f>
        <v>43</v>
      </c>
      <c r="R78" s="232">
        <f>IF(P78&lt;&gt;0,Q78/H78,"")</f>
        <v>43</v>
      </c>
      <c r="S78" s="102">
        <f>IF(P78&lt;&gt;0,P78/Q78,"")</f>
        <v>5.441860465116279</v>
      </c>
      <c r="T78" s="240"/>
      <c r="U78" s="92">
        <f t="shared" si="18"/>
      </c>
      <c r="V78" s="240">
        <v>285390</v>
      </c>
      <c r="W78" s="226">
        <v>35786</v>
      </c>
      <c r="X78" s="156">
        <f>IF(V78&lt;&gt;0,V78/W78,"")</f>
        <v>7.9749063879729505</v>
      </c>
      <c r="Y78" s="122"/>
      <c r="Z78" s="122"/>
      <c r="AA78" s="127"/>
      <c r="AB78" s="127"/>
      <c r="AC78" s="127"/>
      <c r="AD78" s="127"/>
    </row>
    <row r="79" spans="1:30" s="124" customFormat="1" ht="18.75">
      <c r="A79" s="129">
        <v>73</v>
      </c>
      <c r="B79" s="234"/>
      <c r="C79" s="252" t="s">
        <v>169</v>
      </c>
      <c r="D79" s="248">
        <v>38520</v>
      </c>
      <c r="E79" s="152" t="s">
        <v>84</v>
      </c>
      <c r="F79" s="153" t="s">
        <v>186</v>
      </c>
      <c r="G79" s="119">
        <v>2</v>
      </c>
      <c r="H79" s="119">
        <v>1</v>
      </c>
      <c r="I79" s="85">
        <v>21</v>
      </c>
      <c r="J79" s="89">
        <v>48</v>
      </c>
      <c r="K79" s="215">
        <v>12</v>
      </c>
      <c r="L79" s="89">
        <v>84</v>
      </c>
      <c r="M79" s="215">
        <v>21</v>
      </c>
      <c r="N79" s="89">
        <v>40</v>
      </c>
      <c r="O79" s="215">
        <v>10</v>
      </c>
      <c r="P79" s="89">
        <f>J79+L79+N79</f>
        <v>172</v>
      </c>
      <c r="Q79" s="74">
        <f>K79+M79+O79</f>
        <v>43</v>
      </c>
      <c r="R79" s="74">
        <f>Q79/H79</f>
        <v>43</v>
      </c>
      <c r="S79" s="167">
        <f>P79/Q79</f>
        <v>4</v>
      </c>
      <c r="T79" s="89">
        <v>135</v>
      </c>
      <c r="U79" s="92">
        <f t="shared" si="18"/>
        <v>0.2740740740740741</v>
      </c>
      <c r="V79" s="89">
        <v>51042.5</v>
      </c>
      <c r="W79" s="74">
        <v>8734</v>
      </c>
      <c r="X79" s="157">
        <f>V79/W79</f>
        <v>5.8441149530570184</v>
      </c>
      <c r="Y79" s="122"/>
      <c r="Z79" s="122"/>
      <c r="AA79" s="127"/>
      <c r="AB79" s="127"/>
      <c r="AC79" s="127"/>
      <c r="AD79" s="127"/>
    </row>
    <row r="80" spans="1:30" s="124" customFormat="1" ht="18.75">
      <c r="A80" s="129">
        <v>74</v>
      </c>
      <c r="B80" s="234"/>
      <c r="C80" s="252" t="s">
        <v>246</v>
      </c>
      <c r="D80" s="248">
        <v>38548</v>
      </c>
      <c r="E80" s="152" t="s">
        <v>84</v>
      </c>
      <c r="F80" s="153" t="s">
        <v>247</v>
      </c>
      <c r="G80" s="119">
        <v>5</v>
      </c>
      <c r="H80" s="119">
        <v>1</v>
      </c>
      <c r="I80" s="85">
        <v>15</v>
      </c>
      <c r="J80" s="89">
        <v>22</v>
      </c>
      <c r="K80" s="215">
        <v>4</v>
      </c>
      <c r="L80" s="89">
        <v>49</v>
      </c>
      <c r="M80" s="215">
        <v>9</v>
      </c>
      <c r="N80" s="89">
        <v>94</v>
      </c>
      <c r="O80" s="215">
        <v>16</v>
      </c>
      <c r="P80" s="89">
        <f>J80+L80+N80</f>
        <v>165</v>
      </c>
      <c r="Q80" s="74">
        <f>K80+M80+O80</f>
        <v>29</v>
      </c>
      <c r="R80" s="74">
        <f>Q80/H80</f>
        <v>29</v>
      </c>
      <c r="S80" s="167">
        <f>P80/Q80</f>
        <v>5.689655172413793</v>
      </c>
      <c r="T80" s="89"/>
      <c r="U80" s="92">
        <f t="shared" si="18"/>
      </c>
      <c r="V80" s="89">
        <v>57030</v>
      </c>
      <c r="W80" s="74">
        <v>8505</v>
      </c>
      <c r="X80" s="157">
        <f>V80/W80</f>
        <v>6.705467372134039</v>
      </c>
      <c r="Y80" s="122"/>
      <c r="Z80" s="122"/>
      <c r="AA80" s="127"/>
      <c r="AB80" s="127"/>
      <c r="AC80" s="127"/>
      <c r="AD80" s="127"/>
    </row>
    <row r="81" spans="1:30" s="124" customFormat="1" ht="18.75">
      <c r="A81" s="129">
        <v>75</v>
      </c>
      <c r="B81" s="234"/>
      <c r="C81" s="252" t="s">
        <v>220</v>
      </c>
      <c r="D81" s="248">
        <v>38723</v>
      </c>
      <c r="E81" s="153" t="s">
        <v>73</v>
      </c>
      <c r="F81" s="153" t="s">
        <v>162</v>
      </c>
      <c r="G81" s="119">
        <v>199</v>
      </c>
      <c r="H81" s="119">
        <v>1</v>
      </c>
      <c r="I81" s="85">
        <v>19</v>
      </c>
      <c r="J81" s="240">
        <v>20</v>
      </c>
      <c r="K81" s="241">
        <v>4</v>
      </c>
      <c r="L81" s="240">
        <v>100</v>
      </c>
      <c r="M81" s="241">
        <v>20</v>
      </c>
      <c r="N81" s="240">
        <v>15</v>
      </c>
      <c r="O81" s="241">
        <v>3</v>
      </c>
      <c r="P81" s="240">
        <f>+N81+L81+J81</f>
        <v>135</v>
      </c>
      <c r="Q81" s="226">
        <f>+O81+M81+K81</f>
        <v>27</v>
      </c>
      <c r="R81" s="226">
        <f>+Q81/H81</f>
        <v>27</v>
      </c>
      <c r="S81" s="183">
        <f>+P81/Q81</f>
        <v>5</v>
      </c>
      <c r="T81" s="240">
        <v>706</v>
      </c>
      <c r="U81" s="92">
        <f t="shared" si="18"/>
        <v>-0.8087818696883853</v>
      </c>
      <c r="V81" s="240">
        <v>6508780.1</v>
      </c>
      <c r="W81" s="226">
        <v>994979</v>
      </c>
      <c r="X81" s="171">
        <f>+V81/W81</f>
        <v>6.541625602148387</v>
      </c>
      <c r="Y81" s="122"/>
      <c r="Z81" s="122"/>
      <c r="AA81" s="127"/>
      <c r="AB81" s="127"/>
      <c r="AC81" s="127"/>
      <c r="AD81" s="127"/>
    </row>
    <row r="82" spans="1:30" s="124" customFormat="1" ht="18.75">
      <c r="A82" s="129">
        <v>76</v>
      </c>
      <c r="B82" s="234"/>
      <c r="C82" s="253" t="s">
        <v>109</v>
      </c>
      <c r="D82" s="249">
        <v>38800</v>
      </c>
      <c r="E82" s="151" t="s">
        <v>72</v>
      </c>
      <c r="F82" s="71" t="s">
        <v>144</v>
      </c>
      <c r="G82" s="105">
        <v>16</v>
      </c>
      <c r="H82" s="105">
        <v>1</v>
      </c>
      <c r="I82" s="84">
        <v>8</v>
      </c>
      <c r="J82" s="87">
        <v>39</v>
      </c>
      <c r="K82" s="101">
        <v>7</v>
      </c>
      <c r="L82" s="87">
        <v>51</v>
      </c>
      <c r="M82" s="101">
        <v>10</v>
      </c>
      <c r="N82" s="87">
        <v>42</v>
      </c>
      <c r="O82" s="101">
        <v>8</v>
      </c>
      <c r="P82" s="243">
        <f>+J82+L82+N82</f>
        <v>132</v>
      </c>
      <c r="Q82" s="233">
        <f>+K82+M82+O82</f>
        <v>25</v>
      </c>
      <c r="R82" s="232">
        <f>IF(P82&lt;&gt;0,Q82/H82,"")</f>
        <v>25</v>
      </c>
      <c r="S82" s="102">
        <f>IF(P82&lt;&gt;0,P82/Q82,"")</f>
        <v>5.28</v>
      </c>
      <c r="T82" s="87">
        <v>738</v>
      </c>
      <c r="U82" s="92">
        <f t="shared" si="18"/>
        <v>-0.8211382113821138</v>
      </c>
      <c r="V82" s="87">
        <v>170164.5</v>
      </c>
      <c r="W82" s="72">
        <v>19214</v>
      </c>
      <c r="X82" s="156">
        <f>V82/W82</f>
        <v>8.856276673259082</v>
      </c>
      <c r="Y82" s="122"/>
      <c r="Z82" s="122"/>
      <c r="AA82" s="127"/>
      <c r="AB82" s="127"/>
      <c r="AC82" s="127"/>
      <c r="AD82" s="127"/>
    </row>
    <row r="83" spans="1:30" s="124" customFormat="1" ht="18.75">
      <c r="A83" s="129">
        <v>77</v>
      </c>
      <c r="B83" s="234"/>
      <c r="C83" s="252" t="s">
        <v>61</v>
      </c>
      <c r="D83" s="248">
        <v>38765</v>
      </c>
      <c r="E83" s="153" t="s">
        <v>73</v>
      </c>
      <c r="F83" s="153" t="s">
        <v>248</v>
      </c>
      <c r="G83" s="119">
        <v>164</v>
      </c>
      <c r="H83" s="119">
        <v>2</v>
      </c>
      <c r="I83" s="85">
        <v>13</v>
      </c>
      <c r="J83" s="240">
        <v>25</v>
      </c>
      <c r="K83" s="241">
        <v>5</v>
      </c>
      <c r="L83" s="240">
        <v>38</v>
      </c>
      <c r="M83" s="241">
        <v>10</v>
      </c>
      <c r="N83" s="240">
        <v>42</v>
      </c>
      <c r="O83" s="241">
        <v>12</v>
      </c>
      <c r="P83" s="240">
        <f>+N83+L83+J83</f>
        <v>105</v>
      </c>
      <c r="Q83" s="226">
        <f>+O83+M83+K83</f>
        <v>27</v>
      </c>
      <c r="R83" s="226">
        <f>+Q83/H83</f>
        <v>13.5</v>
      </c>
      <c r="S83" s="183">
        <f>+P83/Q83</f>
        <v>3.888888888888889</v>
      </c>
      <c r="T83" s="240">
        <v>1037</v>
      </c>
      <c r="U83" s="92">
        <f t="shared" si="18"/>
        <v>-0.8987463837994214</v>
      </c>
      <c r="V83" s="240">
        <v>4207924.5</v>
      </c>
      <c r="W83" s="226">
        <v>640633</v>
      </c>
      <c r="X83" s="171">
        <f>+V83/W83</f>
        <v>6.568385487478791</v>
      </c>
      <c r="Y83" s="122"/>
      <c r="Z83" s="122"/>
      <c r="AA83" s="127"/>
      <c r="AB83" s="127"/>
      <c r="AC83" s="127"/>
      <c r="AD83" s="127"/>
    </row>
    <row r="84" spans="1:30" s="124" customFormat="1" ht="18.75">
      <c r="A84" s="129">
        <v>78</v>
      </c>
      <c r="B84" s="234"/>
      <c r="C84" s="253" t="s">
        <v>71</v>
      </c>
      <c r="D84" s="249">
        <v>38765</v>
      </c>
      <c r="E84" s="71" t="s">
        <v>76</v>
      </c>
      <c r="F84" s="71" t="s">
        <v>151</v>
      </c>
      <c r="G84" s="105">
        <v>41</v>
      </c>
      <c r="H84" s="105">
        <v>1</v>
      </c>
      <c r="I84" s="84">
        <v>13</v>
      </c>
      <c r="J84" s="87">
        <v>20</v>
      </c>
      <c r="K84" s="101">
        <v>4</v>
      </c>
      <c r="L84" s="87">
        <v>52</v>
      </c>
      <c r="M84" s="101">
        <v>10</v>
      </c>
      <c r="N84" s="87">
        <v>32</v>
      </c>
      <c r="O84" s="101">
        <v>6</v>
      </c>
      <c r="P84" s="243">
        <f aca="true" t="shared" si="20" ref="P84:Q86">+J84+L84+N84</f>
        <v>104</v>
      </c>
      <c r="Q84" s="233">
        <f t="shared" si="20"/>
        <v>20</v>
      </c>
      <c r="R84" s="232">
        <f>IF(P84&lt;&gt;0,Q84/H84,"")</f>
        <v>20</v>
      </c>
      <c r="S84" s="102">
        <f>IF(P84&lt;&gt;0,P84/Q84,"")</f>
        <v>5.2</v>
      </c>
      <c r="T84" s="87"/>
      <c r="U84" s="92">
        <f t="shared" si="18"/>
      </c>
      <c r="V84" s="87">
        <v>334765</v>
      </c>
      <c r="W84" s="72">
        <v>45683</v>
      </c>
      <c r="X84" s="156">
        <f>IF(V84&lt;&gt;0,V84/W84,"")</f>
        <v>7.327999474640457</v>
      </c>
      <c r="Y84" s="122"/>
      <c r="Z84" s="122"/>
      <c r="AA84" s="127"/>
      <c r="AB84" s="127"/>
      <c r="AC84" s="127"/>
      <c r="AD84" s="127"/>
    </row>
    <row r="85" spans="1:30" s="124" customFormat="1" ht="18.75">
      <c r="A85" s="129">
        <v>79</v>
      </c>
      <c r="B85" s="234"/>
      <c r="C85" s="253" t="s">
        <v>65</v>
      </c>
      <c r="D85" s="249">
        <v>38772</v>
      </c>
      <c r="E85" s="71" t="s">
        <v>76</v>
      </c>
      <c r="F85" s="71" t="s">
        <v>148</v>
      </c>
      <c r="G85" s="105">
        <v>62</v>
      </c>
      <c r="H85" s="105">
        <v>1</v>
      </c>
      <c r="I85" s="84">
        <v>12</v>
      </c>
      <c r="J85" s="87">
        <v>10</v>
      </c>
      <c r="K85" s="101">
        <v>2</v>
      </c>
      <c r="L85" s="87">
        <v>47</v>
      </c>
      <c r="M85" s="101">
        <v>9</v>
      </c>
      <c r="N85" s="87">
        <v>36</v>
      </c>
      <c r="O85" s="101">
        <v>7</v>
      </c>
      <c r="P85" s="243">
        <f t="shared" si="20"/>
        <v>93</v>
      </c>
      <c r="Q85" s="233">
        <f t="shared" si="20"/>
        <v>18</v>
      </c>
      <c r="R85" s="232">
        <f>IF(P85&lt;&gt;0,Q85/H85,"")</f>
        <v>18</v>
      </c>
      <c r="S85" s="102">
        <f>IF(P85&lt;&gt;0,P85/Q85,"")</f>
        <v>5.166666666666667</v>
      </c>
      <c r="T85" s="87"/>
      <c r="U85" s="92">
        <f t="shared" si="18"/>
      </c>
      <c r="V85" s="87">
        <v>821359</v>
      </c>
      <c r="W85" s="72">
        <v>108118</v>
      </c>
      <c r="X85" s="156">
        <f>IF(V85&lt;&gt;0,V85/W85,"")</f>
        <v>7.596875635879317</v>
      </c>
      <c r="Y85" s="122"/>
      <c r="Z85" s="122"/>
      <c r="AA85" s="127"/>
      <c r="AB85" s="127"/>
      <c r="AC85" s="127"/>
      <c r="AD85" s="127"/>
    </row>
    <row r="86" spans="1:30" s="124" customFormat="1" ht="18.75">
      <c r="A86" s="129">
        <v>80</v>
      </c>
      <c r="B86" s="234"/>
      <c r="C86" s="253" t="s">
        <v>100</v>
      </c>
      <c r="D86" s="249">
        <v>38695</v>
      </c>
      <c r="E86" s="151" t="s">
        <v>72</v>
      </c>
      <c r="F86" s="71" t="s">
        <v>150</v>
      </c>
      <c r="G86" s="105">
        <v>51</v>
      </c>
      <c r="H86" s="105">
        <v>1</v>
      </c>
      <c r="I86" s="84">
        <v>14</v>
      </c>
      <c r="J86" s="87">
        <v>14</v>
      </c>
      <c r="K86" s="101">
        <v>2</v>
      </c>
      <c r="L86" s="87">
        <v>24</v>
      </c>
      <c r="M86" s="101">
        <v>4</v>
      </c>
      <c r="N86" s="87">
        <v>40</v>
      </c>
      <c r="O86" s="101">
        <v>6</v>
      </c>
      <c r="P86" s="243">
        <f t="shared" si="20"/>
        <v>78</v>
      </c>
      <c r="Q86" s="233">
        <f t="shared" si="20"/>
        <v>12</v>
      </c>
      <c r="R86" s="232">
        <f>IF(P86&lt;&gt;0,Q86/H86,"")</f>
        <v>12</v>
      </c>
      <c r="S86" s="102">
        <f>IF(P86&lt;&gt;0,P86/Q86,"")</f>
        <v>6.5</v>
      </c>
      <c r="T86" s="87"/>
      <c r="U86" s="92">
        <f t="shared" si="18"/>
      </c>
      <c r="V86" s="87">
        <v>538564.5</v>
      </c>
      <c r="W86" s="72">
        <v>71702</v>
      </c>
      <c r="X86" s="156">
        <f>V86/W86</f>
        <v>7.5111503165881</v>
      </c>
      <c r="Y86" s="122"/>
      <c r="Z86" s="122"/>
      <c r="AA86" s="127"/>
      <c r="AB86" s="127"/>
      <c r="AC86" s="127"/>
      <c r="AD86" s="127"/>
    </row>
    <row r="87" spans="1:30" s="124" customFormat="1" ht="18.75">
      <c r="A87" s="129">
        <v>81</v>
      </c>
      <c r="B87" s="234"/>
      <c r="C87" s="252" t="s">
        <v>249</v>
      </c>
      <c r="D87" s="248">
        <v>38688</v>
      </c>
      <c r="E87" s="152" t="s">
        <v>84</v>
      </c>
      <c r="F87" s="153" t="s">
        <v>203</v>
      </c>
      <c r="G87" s="119">
        <v>10</v>
      </c>
      <c r="H87" s="119">
        <v>1</v>
      </c>
      <c r="I87" s="85">
        <v>14</v>
      </c>
      <c r="J87" s="89">
        <v>0</v>
      </c>
      <c r="K87" s="215">
        <v>0</v>
      </c>
      <c r="L87" s="89">
        <v>8</v>
      </c>
      <c r="M87" s="215">
        <v>2</v>
      </c>
      <c r="N87" s="89">
        <v>26</v>
      </c>
      <c r="O87" s="215">
        <v>6</v>
      </c>
      <c r="P87" s="89">
        <f>J87+L87+N87</f>
        <v>34</v>
      </c>
      <c r="Q87" s="74">
        <f>K87+M87+O87</f>
        <v>8</v>
      </c>
      <c r="R87" s="74">
        <f>Q87/H87</f>
        <v>8</v>
      </c>
      <c r="S87" s="167">
        <f>P87/Q87</f>
        <v>4.25</v>
      </c>
      <c r="T87" s="89"/>
      <c r="U87" s="92">
        <f t="shared" si="18"/>
      </c>
      <c r="V87" s="89">
        <v>29602</v>
      </c>
      <c r="W87" s="74">
        <v>4796</v>
      </c>
      <c r="X87" s="157">
        <f>V87/W87</f>
        <v>6.172226855713094</v>
      </c>
      <c r="Y87" s="122"/>
      <c r="Z87" s="122"/>
      <c r="AA87" s="127"/>
      <c r="AB87" s="127"/>
      <c r="AC87" s="127"/>
      <c r="AD87" s="127"/>
    </row>
    <row r="88" spans="1:30" s="124" customFormat="1" ht="18.75">
      <c r="A88" s="129">
        <v>82</v>
      </c>
      <c r="B88" s="234"/>
      <c r="C88" s="253" t="s">
        <v>82</v>
      </c>
      <c r="D88" s="249">
        <v>38730</v>
      </c>
      <c r="E88" s="151" t="s">
        <v>72</v>
      </c>
      <c r="F88" s="71" t="s">
        <v>75</v>
      </c>
      <c r="G88" s="105">
        <v>62</v>
      </c>
      <c r="H88" s="105">
        <v>1</v>
      </c>
      <c r="I88" s="84">
        <v>17</v>
      </c>
      <c r="J88" s="87">
        <v>22</v>
      </c>
      <c r="K88" s="101">
        <v>3</v>
      </c>
      <c r="L88" s="87">
        <v>0</v>
      </c>
      <c r="M88" s="101">
        <v>0</v>
      </c>
      <c r="N88" s="87">
        <v>0</v>
      </c>
      <c r="O88" s="101">
        <v>0</v>
      </c>
      <c r="P88" s="243">
        <f>+J88+L88+N88</f>
        <v>22</v>
      </c>
      <c r="Q88" s="233">
        <f>+K88+M88+O88</f>
        <v>3</v>
      </c>
      <c r="R88" s="232">
        <f>IF(P88&lt;&gt;0,Q88/H88,"")</f>
        <v>3</v>
      </c>
      <c r="S88" s="102">
        <f>IF(P88&lt;&gt;0,P88/Q88,"")</f>
        <v>7.333333333333333</v>
      </c>
      <c r="T88" s="87">
        <v>35</v>
      </c>
      <c r="U88" s="92">
        <f t="shared" si="18"/>
        <v>-0.37142857142857144</v>
      </c>
      <c r="V88" s="87">
        <v>1182712.5</v>
      </c>
      <c r="W88" s="72">
        <v>139035</v>
      </c>
      <c r="X88" s="156">
        <f>V88/W88</f>
        <v>8.506581076707304</v>
      </c>
      <c r="Y88" s="122"/>
      <c r="Z88" s="122"/>
      <c r="AA88" s="127"/>
      <c r="AB88" s="127"/>
      <c r="AC88" s="127"/>
      <c r="AD88" s="127"/>
    </row>
    <row r="89" spans="1:30" s="124" customFormat="1" ht="19.5" thickBot="1">
      <c r="A89" s="129">
        <v>83</v>
      </c>
      <c r="B89" s="236"/>
      <c r="C89" s="254" t="s">
        <v>128</v>
      </c>
      <c r="D89" s="250">
        <v>38653</v>
      </c>
      <c r="E89" s="93" t="s">
        <v>76</v>
      </c>
      <c r="F89" s="93" t="s">
        <v>160</v>
      </c>
      <c r="G89" s="146">
        <v>92</v>
      </c>
      <c r="H89" s="146">
        <v>1</v>
      </c>
      <c r="I89" s="94">
        <v>29</v>
      </c>
      <c r="J89" s="95">
        <v>0</v>
      </c>
      <c r="K89" s="149">
        <v>0</v>
      </c>
      <c r="L89" s="95">
        <v>0</v>
      </c>
      <c r="M89" s="149">
        <v>0</v>
      </c>
      <c r="N89" s="95">
        <v>12</v>
      </c>
      <c r="O89" s="149">
        <v>2</v>
      </c>
      <c r="P89" s="244">
        <f>+J89+L89+N89</f>
        <v>12</v>
      </c>
      <c r="Q89" s="237">
        <f>+K89+M89+O89</f>
        <v>2</v>
      </c>
      <c r="R89" s="238">
        <f>IF(P89&lt;&gt;0,Q89/H89,"")</f>
        <v>2</v>
      </c>
      <c r="S89" s="185">
        <f>IF(P89&lt;&gt;0,P89/Q89,"")</f>
        <v>6</v>
      </c>
      <c r="T89" s="95">
        <v>42</v>
      </c>
      <c r="U89" s="97">
        <f t="shared" si="18"/>
        <v>-0.7142857142857143</v>
      </c>
      <c r="V89" s="95">
        <v>1041783</v>
      </c>
      <c r="W89" s="98">
        <v>151735</v>
      </c>
      <c r="X89" s="158">
        <f>IF(V89&lt;&gt;0,V89/W89,"")</f>
        <v>6.865805516196</v>
      </c>
      <c r="Y89" s="122"/>
      <c r="Z89" s="122"/>
      <c r="AA89" s="127"/>
      <c r="AB89" s="127"/>
      <c r="AC89" s="127"/>
      <c r="AD89" s="127"/>
    </row>
    <row r="90" spans="1:30" s="60" customFormat="1" ht="19.5" thickBot="1">
      <c r="A90" s="106"/>
      <c r="B90" s="130"/>
      <c r="C90" s="131"/>
      <c r="D90" s="132"/>
      <c r="E90" s="132"/>
      <c r="F90" s="133"/>
      <c r="G90" s="134"/>
      <c r="H90" s="134"/>
      <c r="I90" s="134"/>
      <c r="J90" s="135"/>
      <c r="K90" s="136"/>
      <c r="L90" s="135"/>
      <c r="M90" s="136"/>
      <c r="N90" s="135"/>
      <c r="O90" s="136"/>
      <c r="P90" s="137"/>
      <c r="Q90" s="138"/>
      <c r="R90" s="139"/>
      <c r="S90" s="140"/>
      <c r="T90" s="135"/>
      <c r="U90" s="141"/>
      <c r="V90" s="135"/>
      <c r="W90" s="141"/>
      <c r="X90" s="141"/>
      <c r="Y90" s="58"/>
      <c r="Z90" s="59"/>
      <c r="AA90" s="58"/>
      <c r="AB90" s="58"/>
      <c r="AC90" s="58"/>
      <c r="AD90" s="58"/>
    </row>
    <row r="91" spans="1:30" s="81" customFormat="1" ht="15.75" thickBot="1">
      <c r="A91" s="109"/>
      <c r="B91" s="282" t="s">
        <v>104</v>
      </c>
      <c r="C91" s="283"/>
      <c r="D91" s="283"/>
      <c r="E91" s="283"/>
      <c r="F91" s="283"/>
      <c r="G91" s="111"/>
      <c r="H91" s="111">
        <f>SUM(H7:H90)</f>
        <v>1159</v>
      </c>
      <c r="I91" s="110"/>
      <c r="J91" s="112"/>
      <c r="K91" s="113"/>
      <c r="L91" s="112"/>
      <c r="M91" s="113"/>
      <c r="N91" s="112"/>
      <c r="O91" s="113"/>
      <c r="P91" s="112">
        <f>SUM(P7:P90)</f>
        <v>1360140.79</v>
      </c>
      <c r="Q91" s="113">
        <f>SUM(Q7:Q90)</f>
        <v>188637</v>
      </c>
      <c r="R91" s="114">
        <f>P91/H91</f>
        <v>1173.5468421052633</v>
      </c>
      <c r="S91" s="115">
        <f>P91/Q91</f>
        <v>7.21036058673537</v>
      </c>
      <c r="T91" s="112"/>
      <c r="U91" s="116"/>
      <c r="V91" s="128"/>
      <c r="W91" s="117"/>
      <c r="X91" s="118"/>
      <c r="Z91" s="82"/>
      <c r="AD91" s="81" t="s">
        <v>105</v>
      </c>
    </row>
    <row r="92" spans="20:24" ht="18">
      <c r="T92" s="284" t="s">
        <v>106</v>
      </c>
      <c r="U92" s="284"/>
      <c r="V92" s="284"/>
      <c r="W92" s="284"/>
      <c r="X92" s="284"/>
    </row>
    <row r="93" spans="20:24" ht="18">
      <c r="T93" s="285"/>
      <c r="U93" s="285"/>
      <c r="V93" s="285"/>
      <c r="W93" s="285"/>
      <c r="X93" s="285"/>
    </row>
    <row r="94" spans="20:24" ht="18">
      <c r="T94" s="285"/>
      <c r="U94" s="285"/>
      <c r="V94" s="285"/>
      <c r="W94" s="285"/>
      <c r="X94" s="285"/>
    </row>
    <row r="95" spans="20:24" ht="18">
      <c r="T95" s="285"/>
      <c r="U95" s="285"/>
      <c r="V95" s="285"/>
      <c r="W95" s="285"/>
      <c r="X95" s="285"/>
    </row>
    <row r="96" spans="20:24" ht="18">
      <c r="T96" s="285"/>
      <c r="U96" s="285"/>
      <c r="V96" s="285"/>
      <c r="W96" s="285"/>
      <c r="X96" s="285"/>
    </row>
    <row r="97" spans="20:24" ht="18">
      <c r="T97" s="285"/>
      <c r="U97" s="285"/>
      <c r="V97" s="285"/>
      <c r="W97" s="285"/>
      <c r="X97" s="285"/>
    </row>
    <row r="98" spans="1:24" ht="18">
      <c r="A98" s="279" t="s">
        <v>107</v>
      </c>
      <c r="B98" s="280"/>
      <c r="C98" s="280"/>
      <c r="D98" s="280"/>
      <c r="E98" s="280"/>
      <c r="F98" s="280"/>
      <c r="G98" s="280"/>
      <c r="H98" s="280"/>
      <c r="I98" s="280"/>
      <c r="J98" s="280"/>
      <c r="K98" s="280"/>
      <c r="L98" s="280"/>
      <c r="M98" s="280"/>
      <c r="N98" s="280"/>
      <c r="O98" s="280"/>
      <c r="P98" s="280"/>
      <c r="Q98" s="280"/>
      <c r="R98" s="280"/>
      <c r="S98" s="280"/>
      <c r="T98" s="280"/>
      <c r="U98" s="280"/>
      <c r="V98" s="280"/>
      <c r="W98" s="280"/>
      <c r="X98" s="280"/>
    </row>
    <row r="99" spans="1:24" ht="18">
      <c r="A99" s="280"/>
      <c r="B99" s="280"/>
      <c r="C99" s="280"/>
      <c r="D99" s="280"/>
      <c r="E99" s="280"/>
      <c r="F99" s="280"/>
      <c r="G99" s="280"/>
      <c r="H99" s="280"/>
      <c r="I99" s="280"/>
      <c r="J99" s="280"/>
      <c r="K99" s="280"/>
      <c r="L99" s="280"/>
      <c r="M99" s="280"/>
      <c r="N99" s="280"/>
      <c r="O99" s="280"/>
      <c r="P99" s="280"/>
      <c r="Q99" s="280"/>
      <c r="R99" s="280"/>
      <c r="S99" s="280"/>
      <c r="T99" s="280"/>
      <c r="U99" s="280"/>
      <c r="V99" s="280"/>
      <c r="W99" s="280"/>
      <c r="X99" s="280"/>
    </row>
    <row r="100" spans="1:24" ht="18">
      <c r="A100" s="280"/>
      <c r="B100" s="280"/>
      <c r="C100" s="280"/>
      <c r="D100" s="280"/>
      <c r="E100" s="280"/>
      <c r="F100" s="280"/>
      <c r="G100" s="280"/>
      <c r="H100" s="280"/>
      <c r="I100" s="280"/>
      <c r="J100" s="280"/>
      <c r="K100" s="280"/>
      <c r="L100" s="280"/>
      <c r="M100" s="280"/>
      <c r="N100" s="280"/>
      <c r="O100" s="280"/>
      <c r="P100" s="280"/>
      <c r="Q100" s="280"/>
      <c r="R100" s="280"/>
      <c r="S100" s="280"/>
      <c r="T100" s="280"/>
      <c r="U100" s="280"/>
      <c r="V100" s="280"/>
      <c r="W100" s="280"/>
      <c r="X100" s="280"/>
    </row>
    <row r="101" spans="1:24" ht="18">
      <c r="A101" s="280"/>
      <c r="B101" s="280"/>
      <c r="C101" s="280"/>
      <c r="D101" s="280"/>
      <c r="E101" s="280"/>
      <c r="F101" s="280"/>
      <c r="G101" s="280"/>
      <c r="H101" s="280"/>
      <c r="I101" s="280"/>
      <c r="J101" s="280"/>
      <c r="K101" s="280"/>
      <c r="L101" s="280"/>
      <c r="M101" s="280"/>
      <c r="N101" s="280"/>
      <c r="O101" s="280"/>
      <c r="P101" s="280"/>
      <c r="Q101" s="280"/>
      <c r="R101" s="280"/>
      <c r="S101" s="280"/>
      <c r="T101" s="280"/>
      <c r="U101" s="280"/>
      <c r="V101" s="280"/>
      <c r="W101" s="280"/>
      <c r="X101" s="280"/>
    </row>
    <row r="102" spans="1:30" ht="18">
      <c r="A102" s="280"/>
      <c r="B102" s="280"/>
      <c r="C102" s="280"/>
      <c r="D102" s="280"/>
      <c r="E102" s="280"/>
      <c r="F102" s="280"/>
      <c r="G102" s="280"/>
      <c r="H102" s="280"/>
      <c r="I102" s="280"/>
      <c r="J102" s="280"/>
      <c r="K102" s="280"/>
      <c r="L102" s="280"/>
      <c r="M102" s="280"/>
      <c r="N102" s="280"/>
      <c r="O102" s="280"/>
      <c r="P102" s="280"/>
      <c r="Q102" s="280"/>
      <c r="R102" s="280"/>
      <c r="S102" s="280"/>
      <c r="T102" s="280"/>
      <c r="U102" s="280"/>
      <c r="V102" s="280"/>
      <c r="W102" s="280"/>
      <c r="X102" s="280"/>
      <c r="AD102" s="57" t="s">
        <v>105</v>
      </c>
    </row>
  </sheetData>
  <mergeCells count="21">
    <mergeCell ref="A98:X102"/>
    <mergeCell ref="V5:X5"/>
    <mergeCell ref="B91:F91"/>
    <mergeCell ref="T92:X94"/>
    <mergeCell ref="T95:X97"/>
    <mergeCell ref="C5:C6"/>
    <mergeCell ref="D5:D6"/>
    <mergeCell ref="E5:E6"/>
    <mergeCell ref="F5:F6"/>
    <mergeCell ref="J5:K5"/>
    <mergeCell ref="A1:X1"/>
    <mergeCell ref="A2:X2"/>
    <mergeCell ref="O3:X3"/>
    <mergeCell ref="A4:X4"/>
    <mergeCell ref="P5:S5"/>
    <mergeCell ref="G5:G6"/>
    <mergeCell ref="T5:U5"/>
    <mergeCell ref="L5:M5"/>
    <mergeCell ref="N5:O5"/>
    <mergeCell ref="H5:H6"/>
    <mergeCell ref="I5:I6"/>
  </mergeCells>
  <printOptions/>
  <pageMargins left="0.33" right="0.22" top="1" bottom="1" header="0.5" footer="0.5"/>
  <pageSetup orientation="portrait" paperSize="9" scale="35" r:id="rId2"/>
  <ignoredErrors>
    <ignoredError sqref="P8:X89" formula="1"/>
  </ignoredErrors>
  <drawing r:id="rId1"/>
</worksheet>
</file>

<file path=xl/worksheets/sheet3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51</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+'Nov.3-5 (we45)'!N37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52</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+'Nov.10-12 (we46)'!N37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53</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+'Nov.17-19 (we47)'!N37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54</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+'Nov.24-26 (we48)'!N37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55</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+'Dec.1-3 (we49)'!N37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56</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+'Dec.8-10 (we50)'!N37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57</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+'Dec.15-17 (we51)'!N37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H39" sqref="H39"/>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
      <c r="A2" s="315" t="s">
        <v>25</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24</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t="e">
        <f>+#REF!</f>
        <v>#REF!</v>
      </c>
      <c r="Q37" s="17" t="e">
        <f t="shared" si="1"/>
        <v>#REF!</v>
      </c>
      <c r="R37" s="17" t="e">
        <f t="shared" si="2"/>
        <v>#DIV/0!</v>
      </c>
      <c r="S37" s="17" t="e">
        <f t="shared" si="2"/>
        <v>#REF!</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G20" sqref="G20"/>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
      <c r="A2" s="315" t="s">
        <v>25</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24</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t="e">
        <f>+#REF!</f>
        <v>#REF!</v>
      </c>
      <c r="Q37" s="17" t="e">
        <f t="shared" si="1"/>
        <v>#REF!</v>
      </c>
      <c r="R37" s="17" t="e">
        <f t="shared" si="2"/>
        <v>#DIV/0!</v>
      </c>
      <c r="S37" s="17" t="e">
        <f t="shared" si="2"/>
        <v>#REF!</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A3" sqref="A3:V3"/>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
      <c r="A2" s="315" t="s">
        <v>25</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24</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t="e">
        <f>+#REF!</f>
        <v>#REF!</v>
      </c>
      <c r="Q37" s="17" t="e">
        <f t="shared" si="1"/>
        <v>#REF!</v>
      </c>
      <c r="R37" s="17" t="e">
        <f t="shared" si="2"/>
        <v>#DIV/0!</v>
      </c>
      <c r="S37" s="17" t="e">
        <f t="shared" si="2"/>
        <v>#REF!</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X27"/>
  <sheetViews>
    <sheetView zoomScale="70" zoomScaleNormal="70" workbookViewId="0" topLeftCell="A1">
      <selection activeCell="C3" sqref="C3"/>
    </sheetView>
  </sheetViews>
  <sheetFormatPr defaultColWidth="9.140625" defaultRowHeight="12.75"/>
  <cols>
    <col min="1" max="1" width="3.421875" style="99" bestFit="1" customWidth="1"/>
    <col min="2" max="2" width="1.7109375" style="61" customWidth="1"/>
    <col min="3" max="3" width="25.28125" style="57" bestFit="1" customWidth="1"/>
    <col min="4" max="4" width="8.7109375" style="57" hidden="1" customWidth="1"/>
    <col min="5" max="5" width="12.140625" style="57" bestFit="1" customWidth="1"/>
    <col min="6" max="6" width="13.421875" style="62" bestFit="1" customWidth="1"/>
    <col min="7" max="7" width="6.00390625" style="63" hidden="1" customWidth="1"/>
    <col min="8" max="8" width="6.8515625" style="63" bestFit="1" customWidth="1"/>
    <col min="9" max="9" width="6.8515625" style="63" customWidth="1"/>
    <col min="10" max="10" width="12.00390625" style="57" hidden="1" customWidth="1"/>
    <col min="11" max="11" width="7.7109375" style="57" hidden="1" customWidth="1"/>
    <col min="12" max="12" width="12.00390625" style="57" hidden="1" customWidth="1"/>
    <col min="13" max="13" width="7.7109375" style="57" hidden="1" customWidth="1"/>
    <col min="14" max="14" width="12.00390625" style="57" hidden="1" customWidth="1"/>
    <col min="15" max="15" width="7.7109375" style="57" hidden="1" customWidth="1"/>
    <col min="16" max="16" width="13.8515625" style="80" bestFit="1" customWidth="1"/>
    <col min="17" max="17" width="8.7109375" style="57" bestFit="1" customWidth="1"/>
    <col min="18" max="18" width="7.8515625" style="57" bestFit="1" customWidth="1"/>
    <col min="19" max="19" width="6.00390625" style="57" bestFit="1" customWidth="1"/>
    <col min="20" max="20" width="13.8515625" style="79" hidden="1" customWidth="1"/>
    <col min="21" max="21" width="7.7109375" style="57" hidden="1" customWidth="1"/>
    <col min="22" max="22" width="13.8515625" style="79" bestFit="1" customWidth="1"/>
    <col min="23" max="23" width="8.7109375" style="57" bestFit="1" customWidth="1"/>
    <col min="24" max="24" width="6.00390625" style="57" bestFit="1" customWidth="1"/>
    <col min="25" max="16384" width="38.57421875" style="57" customWidth="1"/>
  </cols>
  <sheetData>
    <row r="1" spans="1:24" ht="38.25">
      <c r="A1" s="267" t="s">
        <v>252</v>
      </c>
      <c r="B1" s="268"/>
      <c r="C1" s="268"/>
      <c r="D1" s="268"/>
      <c r="E1" s="268"/>
      <c r="F1" s="268"/>
      <c r="G1" s="268"/>
      <c r="H1" s="268"/>
      <c r="I1" s="268"/>
      <c r="J1" s="268"/>
      <c r="K1" s="268"/>
      <c r="L1" s="268"/>
      <c r="M1" s="268"/>
      <c r="N1" s="268"/>
      <c r="O1" s="268"/>
      <c r="P1" s="268"/>
      <c r="Q1" s="268"/>
      <c r="R1" s="268"/>
      <c r="S1" s="268"/>
      <c r="T1" s="268"/>
      <c r="U1" s="268"/>
      <c r="V1" s="268"/>
      <c r="W1" s="268"/>
      <c r="X1" s="269"/>
    </row>
    <row r="2" spans="1:24" ht="50.25">
      <c r="A2" s="270" t="s">
        <v>190</v>
      </c>
      <c r="B2" s="271"/>
      <c r="C2" s="271"/>
      <c r="D2" s="271"/>
      <c r="E2" s="271"/>
      <c r="F2" s="271"/>
      <c r="G2" s="271"/>
      <c r="H2" s="271"/>
      <c r="I2" s="271"/>
      <c r="J2" s="271"/>
      <c r="K2" s="271"/>
      <c r="L2" s="271"/>
      <c r="M2" s="271"/>
      <c r="N2" s="271"/>
      <c r="O2" s="271"/>
      <c r="P2" s="271"/>
      <c r="Q2" s="271"/>
      <c r="R2" s="271"/>
      <c r="S2" s="271"/>
      <c r="T2" s="271"/>
      <c r="U2" s="271"/>
      <c r="V2" s="271"/>
      <c r="W2" s="271"/>
      <c r="X2" s="272"/>
    </row>
    <row r="3" spans="1:24" ht="38.25" thickBot="1">
      <c r="A3" s="161"/>
      <c r="B3" s="162"/>
      <c r="C3" s="170" t="s">
        <v>251</v>
      </c>
      <c r="D3" s="303" t="s">
        <v>250</v>
      </c>
      <c r="E3" s="304"/>
      <c r="F3" s="304"/>
      <c r="G3" s="304"/>
      <c r="H3" s="304"/>
      <c r="I3" s="304"/>
      <c r="J3" s="304"/>
      <c r="K3" s="304"/>
      <c r="L3" s="304"/>
      <c r="M3" s="304"/>
      <c r="N3" s="305"/>
      <c r="O3" s="305"/>
      <c r="P3" s="305"/>
      <c r="Q3" s="305"/>
      <c r="R3" s="305"/>
      <c r="S3" s="305"/>
      <c r="T3" s="305"/>
      <c r="U3" s="305"/>
      <c r="V3" s="305"/>
      <c r="W3" s="305"/>
      <c r="X3" s="306"/>
    </row>
    <row r="4" spans="1:24" s="55" customFormat="1" ht="18">
      <c r="A4" s="159"/>
      <c r="B4" s="255"/>
      <c r="C4" s="301" t="s">
        <v>0</v>
      </c>
      <c r="D4" s="302" t="s">
        <v>86</v>
      </c>
      <c r="E4" s="302" t="s">
        <v>2</v>
      </c>
      <c r="F4" s="302" t="s">
        <v>163</v>
      </c>
      <c r="G4" s="308" t="s">
        <v>87</v>
      </c>
      <c r="H4" s="308" t="s">
        <v>88</v>
      </c>
      <c r="I4" s="308" t="s">
        <v>89</v>
      </c>
      <c r="J4" s="300" t="s">
        <v>4</v>
      </c>
      <c r="K4" s="300"/>
      <c r="L4" s="300" t="s">
        <v>7</v>
      </c>
      <c r="M4" s="300"/>
      <c r="N4" s="300" t="s">
        <v>8</v>
      </c>
      <c r="O4" s="300"/>
      <c r="P4" s="300" t="s">
        <v>90</v>
      </c>
      <c r="Q4" s="300"/>
      <c r="R4" s="300"/>
      <c r="S4" s="300"/>
      <c r="T4" s="300" t="s">
        <v>91</v>
      </c>
      <c r="U4" s="300"/>
      <c r="V4" s="300" t="s">
        <v>92</v>
      </c>
      <c r="W4" s="300"/>
      <c r="X4" s="307"/>
    </row>
    <row r="5" spans="1:24" s="55" customFormat="1" ht="27.75" thickBot="1">
      <c r="A5" s="107"/>
      <c r="B5" s="64"/>
      <c r="C5" s="287"/>
      <c r="D5" s="289"/>
      <c r="E5" s="290"/>
      <c r="F5" s="290"/>
      <c r="G5" s="266"/>
      <c r="H5" s="266"/>
      <c r="I5" s="266"/>
      <c r="J5" s="67" t="s">
        <v>78</v>
      </c>
      <c r="K5" s="67" t="s">
        <v>16</v>
      </c>
      <c r="L5" s="67" t="s">
        <v>78</v>
      </c>
      <c r="M5" s="67" t="s">
        <v>16</v>
      </c>
      <c r="N5" s="67" t="s">
        <v>78</v>
      </c>
      <c r="O5" s="67" t="s">
        <v>16</v>
      </c>
      <c r="P5" s="65" t="s">
        <v>78</v>
      </c>
      <c r="Q5" s="65" t="s">
        <v>16</v>
      </c>
      <c r="R5" s="66" t="s">
        <v>93</v>
      </c>
      <c r="S5" s="66" t="s">
        <v>94</v>
      </c>
      <c r="T5" s="108" t="s">
        <v>78</v>
      </c>
      <c r="U5" s="68" t="s">
        <v>11</v>
      </c>
      <c r="V5" s="108" t="s">
        <v>78</v>
      </c>
      <c r="W5" s="67" t="s">
        <v>16</v>
      </c>
      <c r="X5" s="69" t="s">
        <v>94</v>
      </c>
    </row>
    <row r="6" spans="1:24" s="55" customFormat="1" ht="18">
      <c r="A6" s="129">
        <v>1</v>
      </c>
      <c r="B6" s="227"/>
      <c r="C6" s="251" t="s">
        <v>208</v>
      </c>
      <c r="D6" s="247">
        <v>38842</v>
      </c>
      <c r="E6" s="77" t="s">
        <v>76</v>
      </c>
      <c r="F6" s="77" t="s">
        <v>151</v>
      </c>
      <c r="G6" s="209">
        <v>173</v>
      </c>
      <c r="H6" s="209">
        <v>178</v>
      </c>
      <c r="I6" s="83">
        <v>2</v>
      </c>
      <c r="J6" s="86">
        <v>120232</v>
      </c>
      <c r="K6" s="90">
        <v>14692</v>
      </c>
      <c r="L6" s="86">
        <v>205961</v>
      </c>
      <c r="M6" s="90">
        <v>24741</v>
      </c>
      <c r="N6" s="86">
        <v>121652</v>
      </c>
      <c r="O6" s="90">
        <v>15661</v>
      </c>
      <c r="P6" s="256">
        <f>+J6+L6+N6</f>
        <v>447845</v>
      </c>
      <c r="Q6" s="228">
        <f>+K6+M6+O6</f>
        <v>55094</v>
      </c>
      <c r="R6" s="229">
        <f aca="true" t="shared" si="0" ref="R6:R25">IF(P6&lt;&gt;0,Q6/H6,"")</f>
        <v>309.5168539325843</v>
      </c>
      <c r="S6" s="246">
        <f aca="true" t="shared" si="1" ref="S6:S25">IF(P6&lt;&gt;0,P6/Q6,"")</f>
        <v>8.128743601844121</v>
      </c>
      <c r="T6" s="242">
        <v>1111335</v>
      </c>
      <c r="U6" s="91">
        <f aca="true" t="shared" si="2" ref="U6:U25">IF(T6&lt;&gt;0,-(T6-P6)/T6,"")</f>
        <v>-0.5970207003288838</v>
      </c>
      <c r="V6" s="86">
        <v>2008794</v>
      </c>
      <c r="W6" s="78">
        <v>255920</v>
      </c>
      <c r="X6" s="230">
        <f aca="true" t="shared" si="3" ref="X6:X11">IF(V6&lt;&gt;0,V6/W6,"")</f>
        <v>7.849304470146921</v>
      </c>
    </row>
    <row r="7" spans="1:24" s="120" customFormat="1" ht="18">
      <c r="A7" s="129">
        <v>2</v>
      </c>
      <c r="B7" s="231"/>
      <c r="C7" s="252" t="s">
        <v>194</v>
      </c>
      <c r="D7" s="248">
        <v>38821</v>
      </c>
      <c r="E7" s="153" t="s">
        <v>226</v>
      </c>
      <c r="F7" s="153" t="s">
        <v>133</v>
      </c>
      <c r="G7" s="119">
        <v>118</v>
      </c>
      <c r="H7" s="119">
        <v>115</v>
      </c>
      <c r="I7" s="85">
        <v>5</v>
      </c>
      <c r="J7" s="240">
        <v>50317</v>
      </c>
      <c r="K7" s="241">
        <v>8110</v>
      </c>
      <c r="L7" s="240">
        <v>104220.5</v>
      </c>
      <c r="M7" s="241">
        <v>15312</v>
      </c>
      <c r="N7" s="240">
        <v>73630.5</v>
      </c>
      <c r="O7" s="241">
        <v>10692</v>
      </c>
      <c r="P7" s="257">
        <f>SUM(J7+L7+N7)</f>
        <v>228168</v>
      </c>
      <c r="Q7" s="226">
        <f>SUM(K7+M7+O7)</f>
        <v>34114</v>
      </c>
      <c r="R7" s="232">
        <f t="shared" si="0"/>
        <v>296.6434782608696</v>
      </c>
      <c r="S7" s="102">
        <f t="shared" si="1"/>
        <v>6.688397725274081</v>
      </c>
      <c r="T7" s="240">
        <v>424161.5</v>
      </c>
      <c r="U7" s="92">
        <f t="shared" si="2"/>
        <v>-0.4620728189616455</v>
      </c>
      <c r="V7" s="240">
        <v>5304105</v>
      </c>
      <c r="W7" s="226">
        <v>763349</v>
      </c>
      <c r="X7" s="156">
        <f t="shared" si="3"/>
        <v>6.948466559856632</v>
      </c>
    </row>
    <row r="8" spans="1:24" s="120" customFormat="1" ht="18">
      <c r="A8" s="129">
        <v>3</v>
      </c>
      <c r="B8" s="231"/>
      <c r="C8" s="253" t="s">
        <v>195</v>
      </c>
      <c r="D8" s="249">
        <v>38835</v>
      </c>
      <c r="E8" s="71" t="s">
        <v>76</v>
      </c>
      <c r="F8" s="71" t="s">
        <v>148</v>
      </c>
      <c r="G8" s="105">
        <v>71</v>
      </c>
      <c r="H8" s="105">
        <v>72</v>
      </c>
      <c r="I8" s="84">
        <v>3</v>
      </c>
      <c r="J8" s="87">
        <v>28496</v>
      </c>
      <c r="K8" s="101">
        <v>3260</v>
      </c>
      <c r="L8" s="87">
        <v>47701</v>
      </c>
      <c r="M8" s="101">
        <v>5360</v>
      </c>
      <c r="N8" s="87">
        <v>24828</v>
      </c>
      <c r="O8" s="101">
        <v>2892</v>
      </c>
      <c r="P8" s="258">
        <f>+J8+L8+N8</f>
        <v>101025</v>
      </c>
      <c r="Q8" s="233">
        <f>+K8+M8+O8</f>
        <v>11512</v>
      </c>
      <c r="R8" s="232">
        <f t="shared" si="0"/>
        <v>159.88888888888889</v>
      </c>
      <c r="S8" s="102">
        <f t="shared" si="1"/>
        <v>8.775625434329395</v>
      </c>
      <c r="T8" s="243">
        <v>169658</v>
      </c>
      <c r="U8" s="92">
        <f t="shared" si="2"/>
        <v>-0.4045373634016669</v>
      </c>
      <c r="V8" s="87">
        <v>861550</v>
      </c>
      <c r="W8" s="72">
        <v>99691</v>
      </c>
      <c r="X8" s="156">
        <f t="shared" si="3"/>
        <v>8.642204411631942</v>
      </c>
    </row>
    <row r="9" spans="1:24" s="123" customFormat="1" ht="18">
      <c r="A9" s="129">
        <v>4</v>
      </c>
      <c r="B9" s="234"/>
      <c r="C9" s="252" t="s">
        <v>227</v>
      </c>
      <c r="D9" s="248">
        <v>38849</v>
      </c>
      <c r="E9" s="153" t="s">
        <v>226</v>
      </c>
      <c r="F9" s="153" t="s">
        <v>133</v>
      </c>
      <c r="G9" s="119">
        <v>51</v>
      </c>
      <c r="H9" s="119">
        <v>51</v>
      </c>
      <c r="I9" s="85">
        <v>1</v>
      </c>
      <c r="J9" s="240">
        <v>25652</v>
      </c>
      <c r="K9" s="241">
        <v>3589</v>
      </c>
      <c r="L9" s="240">
        <v>39298.5</v>
      </c>
      <c r="M9" s="241">
        <v>5343</v>
      </c>
      <c r="N9" s="240">
        <v>29648</v>
      </c>
      <c r="O9" s="241">
        <v>4070</v>
      </c>
      <c r="P9" s="257">
        <f>J9+L9+N9</f>
        <v>94598.5</v>
      </c>
      <c r="Q9" s="226">
        <f>K9+M9+O9</f>
        <v>13002</v>
      </c>
      <c r="R9" s="232">
        <f t="shared" si="0"/>
        <v>254.94117647058823</v>
      </c>
      <c r="S9" s="102">
        <f t="shared" si="1"/>
        <v>7.275688355637595</v>
      </c>
      <c r="T9" s="240"/>
      <c r="U9" s="92">
        <f t="shared" si="2"/>
      </c>
      <c r="V9" s="89">
        <v>94598.5</v>
      </c>
      <c r="W9" s="74">
        <v>13002</v>
      </c>
      <c r="X9" s="156">
        <f t="shared" si="3"/>
        <v>7.275688355637595</v>
      </c>
    </row>
    <row r="10" spans="1:24" s="124" customFormat="1" ht="18">
      <c r="A10" s="129">
        <v>5</v>
      </c>
      <c r="B10" s="234"/>
      <c r="C10" s="252" t="s">
        <v>196</v>
      </c>
      <c r="D10" s="248">
        <v>38835</v>
      </c>
      <c r="E10" s="153" t="s">
        <v>226</v>
      </c>
      <c r="F10" s="153" t="s">
        <v>142</v>
      </c>
      <c r="G10" s="119">
        <v>65</v>
      </c>
      <c r="H10" s="119">
        <v>65</v>
      </c>
      <c r="I10" s="85">
        <v>3</v>
      </c>
      <c r="J10" s="240">
        <v>21373</v>
      </c>
      <c r="K10" s="241">
        <v>2911</v>
      </c>
      <c r="L10" s="240">
        <v>39401.5</v>
      </c>
      <c r="M10" s="241">
        <v>5079</v>
      </c>
      <c r="N10" s="240">
        <v>27929</v>
      </c>
      <c r="O10" s="241">
        <v>3696</v>
      </c>
      <c r="P10" s="257">
        <f>SUM(J10+L10+N10)</f>
        <v>88703.5</v>
      </c>
      <c r="Q10" s="226">
        <f>SUM(K10+M10+O10)</f>
        <v>11686</v>
      </c>
      <c r="R10" s="232">
        <f t="shared" si="0"/>
        <v>179.7846153846154</v>
      </c>
      <c r="S10" s="102">
        <f t="shared" si="1"/>
        <v>7.5905784699640595</v>
      </c>
      <c r="T10" s="240">
        <v>156898</v>
      </c>
      <c r="U10" s="92">
        <f t="shared" si="2"/>
        <v>-0.43464225165394077</v>
      </c>
      <c r="V10" s="240">
        <v>724239.5</v>
      </c>
      <c r="W10" s="226">
        <v>98868</v>
      </c>
      <c r="X10" s="156">
        <f t="shared" si="3"/>
        <v>7.325317595177408</v>
      </c>
    </row>
    <row r="11" spans="1:24" s="124" customFormat="1" ht="18">
      <c r="A11" s="129">
        <v>6</v>
      </c>
      <c r="B11" s="234"/>
      <c r="C11" s="253" t="s">
        <v>228</v>
      </c>
      <c r="D11" s="249">
        <v>38849</v>
      </c>
      <c r="E11" s="71" t="s">
        <v>158</v>
      </c>
      <c r="F11" s="71" t="s">
        <v>176</v>
      </c>
      <c r="G11" s="105">
        <v>21</v>
      </c>
      <c r="H11" s="105">
        <v>21</v>
      </c>
      <c r="I11" s="84">
        <v>1</v>
      </c>
      <c r="J11" s="88">
        <v>26237.79</v>
      </c>
      <c r="K11" s="216">
        <v>2892</v>
      </c>
      <c r="L11" s="88">
        <v>30426.5</v>
      </c>
      <c r="M11" s="216">
        <v>3128</v>
      </c>
      <c r="N11" s="88">
        <v>18104</v>
      </c>
      <c r="O11" s="216">
        <v>1910</v>
      </c>
      <c r="P11" s="258">
        <f>+J11+L11+N11</f>
        <v>74768.29000000001</v>
      </c>
      <c r="Q11" s="226">
        <f>+O11+M11+K11</f>
        <v>7930</v>
      </c>
      <c r="R11" s="232">
        <f t="shared" si="0"/>
        <v>377.6190476190476</v>
      </c>
      <c r="S11" s="102">
        <f t="shared" si="1"/>
        <v>9.428535939470367</v>
      </c>
      <c r="T11" s="88"/>
      <c r="U11" s="92">
        <f t="shared" si="2"/>
      </c>
      <c r="V11" s="88">
        <v>74768.29</v>
      </c>
      <c r="W11" s="75">
        <v>7930</v>
      </c>
      <c r="X11" s="156">
        <f t="shared" si="3"/>
        <v>9.428535939470365</v>
      </c>
    </row>
    <row r="12" spans="1:24" s="124" customFormat="1" ht="18">
      <c r="A12" s="129">
        <v>7</v>
      </c>
      <c r="B12" s="234"/>
      <c r="C12" s="253" t="s">
        <v>229</v>
      </c>
      <c r="D12" s="249">
        <v>38849</v>
      </c>
      <c r="E12" s="151" t="s">
        <v>72</v>
      </c>
      <c r="F12" s="71" t="s">
        <v>230</v>
      </c>
      <c r="G12" s="105">
        <v>14</v>
      </c>
      <c r="H12" s="105">
        <v>15</v>
      </c>
      <c r="I12" s="84">
        <v>1</v>
      </c>
      <c r="J12" s="87">
        <v>13978</v>
      </c>
      <c r="K12" s="101">
        <v>1528</v>
      </c>
      <c r="L12" s="87">
        <v>28245</v>
      </c>
      <c r="M12" s="101">
        <v>2986</v>
      </c>
      <c r="N12" s="87">
        <v>15737.5</v>
      </c>
      <c r="O12" s="101">
        <v>1713</v>
      </c>
      <c r="P12" s="258">
        <f>+J12+L12+N12</f>
        <v>57960.5</v>
      </c>
      <c r="Q12" s="233">
        <f>+K12+M12+O12</f>
        <v>6227</v>
      </c>
      <c r="R12" s="232">
        <f t="shared" si="0"/>
        <v>415.1333333333333</v>
      </c>
      <c r="S12" s="102">
        <f t="shared" si="1"/>
        <v>9.307933194154488</v>
      </c>
      <c r="T12" s="87"/>
      <c r="U12" s="92">
        <f t="shared" si="2"/>
      </c>
      <c r="V12" s="87">
        <v>57960.5</v>
      </c>
      <c r="W12" s="72">
        <v>6227</v>
      </c>
      <c r="X12" s="156">
        <f>V12/W12</f>
        <v>9.307933194154488</v>
      </c>
    </row>
    <row r="13" spans="1:24" s="124" customFormat="1" ht="18">
      <c r="A13" s="129">
        <v>8</v>
      </c>
      <c r="B13" s="234"/>
      <c r="C13" s="252" t="s">
        <v>175</v>
      </c>
      <c r="D13" s="248">
        <v>38828</v>
      </c>
      <c r="E13" s="153" t="s">
        <v>226</v>
      </c>
      <c r="F13" s="153" t="s">
        <v>176</v>
      </c>
      <c r="G13" s="119">
        <v>43</v>
      </c>
      <c r="H13" s="119">
        <v>43</v>
      </c>
      <c r="I13" s="85">
        <v>4</v>
      </c>
      <c r="J13" s="240">
        <v>7776</v>
      </c>
      <c r="K13" s="241">
        <v>1682</v>
      </c>
      <c r="L13" s="240">
        <v>15172</v>
      </c>
      <c r="M13" s="241">
        <v>2959</v>
      </c>
      <c r="N13" s="240">
        <v>12346.5</v>
      </c>
      <c r="O13" s="241">
        <v>2458</v>
      </c>
      <c r="P13" s="257">
        <f>SUM(J13+L13+N13)</f>
        <v>35294.5</v>
      </c>
      <c r="Q13" s="226">
        <f>SUM(K13+M13+O13)</f>
        <v>7099</v>
      </c>
      <c r="R13" s="232">
        <f t="shared" si="0"/>
        <v>165.09302325581396</v>
      </c>
      <c r="S13" s="102">
        <f t="shared" si="1"/>
        <v>4.971756585434568</v>
      </c>
      <c r="T13" s="240">
        <v>61844.5</v>
      </c>
      <c r="U13" s="92">
        <f t="shared" si="2"/>
        <v>-0.42930252488095144</v>
      </c>
      <c r="V13" s="240">
        <v>509192.5</v>
      </c>
      <c r="W13" s="226">
        <v>74854</v>
      </c>
      <c r="X13" s="156">
        <f>IF(V13&lt;&gt;0,V13/W13,"")</f>
        <v>6.802475485611992</v>
      </c>
    </row>
    <row r="14" spans="1:24" s="124" customFormat="1" ht="18">
      <c r="A14" s="129">
        <v>9</v>
      </c>
      <c r="B14" s="234"/>
      <c r="C14" s="253" t="s">
        <v>197</v>
      </c>
      <c r="D14" s="249">
        <v>38815</v>
      </c>
      <c r="E14" s="71" t="s">
        <v>76</v>
      </c>
      <c r="F14" s="71" t="s">
        <v>137</v>
      </c>
      <c r="G14" s="105">
        <v>94</v>
      </c>
      <c r="H14" s="105">
        <v>76</v>
      </c>
      <c r="I14" s="84">
        <v>5</v>
      </c>
      <c r="J14" s="87">
        <v>5673</v>
      </c>
      <c r="K14" s="101">
        <v>1167</v>
      </c>
      <c r="L14" s="87">
        <v>12713</v>
      </c>
      <c r="M14" s="101">
        <v>2404</v>
      </c>
      <c r="N14" s="87">
        <v>9502</v>
      </c>
      <c r="O14" s="101">
        <v>1789</v>
      </c>
      <c r="P14" s="258">
        <f aca="true" t="shared" si="4" ref="P14:Q19">+J14+L14+N14</f>
        <v>27888</v>
      </c>
      <c r="Q14" s="233">
        <f t="shared" si="4"/>
        <v>5360</v>
      </c>
      <c r="R14" s="232">
        <f t="shared" si="0"/>
        <v>70.52631578947368</v>
      </c>
      <c r="S14" s="102">
        <f t="shared" si="1"/>
        <v>5.2029850746268655</v>
      </c>
      <c r="T14" s="243">
        <v>52677</v>
      </c>
      <c r="U14" s="92">
        <f t="shared" si="2"/>
        <v>-0.4705848852440344</v>
      </c>
      <c r="V14" s="87">
        <v>929838</v>
      </c>
      <c r="W14" s="72">
        <v>134403</v>
      </c>
      <c r="X14" s="156">
        <f>IF(V14&lt;&gt;0,V14/W14,"")</f>
        <v>6.918283074038526</v>
      </c>
    </row>
    <row r="15" spans="1:24" s="124" customFormat="1" ht="18">
      <c r="A15" s="129">
        <v>10</v>
      </c>
      <c r="B15" s="234"/>
      <c r="C15" s="253" t="s">
        <v>174</v>
      </c>
      <c r="D15" s="249">
        <v>38828</v>
      </c>
      <c r="E15" s="151" t="s">
        <v>72</v>
      </c>
      <c r="F15" s="71" t="s">
        <v>150</v>
      </c>
      <c r="G15" s="105">
        <v>59</v>
      </c>
      <c r="H15" s="105">
        <v>38</v>
      </c>
      <c r="I15" s="84">
        <v>4</v>
      </c>
      <c r="J15" s="87">
        <v>5414.5</v>
      </c>
      <c r="K15" s="101">
        <v>712</v>
      </c>
      <c r="L15" s="87">
        <v>9742.5</v>
      </c>
      <c r="M15" s="101">
        <v>1272</v>
      </c>
      <c r="N15" s="87">
        <v>5704.5</v>
      </c>
      <c r="O15" s="101">
        <v>850</v>
      </c>
      <c r="P15" s="258">
        <f t="shared" si="4"/>
        <v>20861.5</v>
      </c>
      <c r="Q15" s="233">
        <f t="shared" si="4"/>
        <v>2834</v>
      </c>
      <c r="R15" s="232">
        <f t="shared" si="0"/>
        <v>74.57894736842105</v>
      </c>
      <c r="S15" s="102">
        <f t="shared" si="1"/>
        <v>7.361150317572336</v>
      </c>
      <c r="T15" s="87">
        <v>63203</v>
      </c>
      <c r="U15" s="92">
        <f t="shared" si="2"/>
        <v>-0.6699286426277233</v>
      </c>
      <c r="V15" s="87">
        <v>731989</v>
      </c>
      <c r="W15" s="72">
        <v>90980</v>
      </c>
      <c r="X15" s="156">
        <f>V15/W15</f>
        <v>8.045603429325126</v>
      </c>
    </row>
    <row r="16" spans="1:24" s="124" customFormat="1" ht="18">
      <c r="A16" s="129">
        <v>11</v>
      </c>
      <c r="B16" s="234"/>
      <c r="C16" s="253" t="s">
        <v>231</v>
      </c>
      <c r="D16" s="249">
        <v>38849</v>
      </c>
      <c r="E16" s="151" t="s">
        <v>72</v>
      </c>
      <c r="F16" s="71" t="s">
        <v>77</v>
      </c>
      <c r="G16" s="105">
        <v>20</v>
      </c>
      <c r="H16" s="105">
        <v>20</v>
      </c>
      <c r="I16" s="84">
        <v>1</v>
      </c>
      <c r="J16" s="87">
        <v>4431.5</v>
      </c>
      <c r="K16" s="101">
        <v>431</v>
      </c>
      <c r="L16" s="87">
        <v>8042.5</v>
      </c>
      <c r="M16" s="101">
        <v>798</v>
      </c>
      <c r="N16" s="87">
        <v>4420.5</v>
      </c>
      <c r="O16" s="101">
        <v>467</v>
      </c>
      <c r="P16" s="258">
        <f t="shared" si="4"/>
        <v>16894.5</v>
      </c>
      <c r="Q16" s="233">
        <f t="shared" si="4"/>
        <v>1696</v>
      </c>
      <c r="R16" s="232">
        <f t="shared" si="0"/>
        <v>84.8</v>
      </c>
      <c r="S16" s="102">
        <f t="shared" si="1"/>
        <v>9.961379716981131</v>
      </c>
      <c r="T16" s="87"/>
      <c r="U16" s="92">
        <f t="shared" si="2"/>
      </c>
      <c r="V16" s="87">
        <v>16894.5</v>
      </c>
      <c r="W16" s="72">
        <v>1693</v>
      </c>
      <c r="X16" s="156">
        <f>V16/W16</f>
        <v>9.979031305375074</v>
      </c>
    </row>
    <row r="17" spans="1:24" s="124" customFormat="1" ht="18">
      <c r="A17" s="129">
        <v>12</v>
      </c>
      <c r="B17" s="234"/>
      <c r="C17" s="253" t="s">
        <v>166</v>
      </c>
      <c r="D17" s="249">
        <v>38821</v>
      </c>
      <c r="E17" s="151" t="s">
        <v>72</v>
      </c>
      <c r="F17" s="71" t="s">
        <v>156</v>
      </c>
      <c r="G17" s="105">
        <v>32</v>
      </c>
      <c r="H17" s="105">
        <v>28</v>
      </c>
      <c r="I17" s="84">
        <v>5</v>
      </c>
      <c r="J17" s="87">
        <v>3259.5</v>
      </c>
      <c r="K17" s="101">
        <v>602</v>
      </c>
      <c r="L17" s="87">
        <v>5143.5</v>
      </c>
      <c r="M17" s="101">
        <v>893</v>
      </c>
      <c r="N17" s="87">
        <v>6118</v>
      </c>
      <c r="O17" s="101">
        <v>1050</v>
      </c>
      <c r="P17" s="258">
        <f t="shared" si="4"/>
        <v>14521</v>
      </c>
      <c r="Q17" s="233">
        <f t="shared" si="4"/>
        <v>2545</v>
      </c>
      <c r="R17" s="232">
        <f t="shared" si="0"/>
        <v>90.89285714285714</v>
      </c>
      <c r="S17" s="102">
        <f t="shared" si="1"/>
        <v>5.705697445972495</v>
      </c>
      <c r="T17" s="87">
        <v>6869</v>
      </c>
      <c r="U17" s="92">
        <f t="shared" si="2"/>
        <v>1.1139903916145</v>
      </c>
      <c r="V17" s="87">
        <v>282619.5</v>
      </c>
      <c r="W17" s="72">
        <v>32667</v>
      </c>
      <c r="X17" s="156">
        <f>V17/W17</f>
        <v>8.651529066029939</v>
      </c>
    </row>
    <row r="18" spans="1:24" s="124" customFormat="1" ht="18">
      <c r="A18" s="129">
        <v>13</v>
      </c>
      <c r="B18" s="234"/>
      <c r="C18" s="253" t="s">
        <v>210</v>
      </c>
      <c r="D18" s="249">
        <v>38716</v>
      </c>
      <c r="E18" s="151" t="s">
        <v>72</v>
      </c>
      <c r="F18" s="71" t="s">
        <v>161</v>
      </c>
      <c r="G18" s="105">
        <v>14</v>
      </c>
      <c r="H18" s="105">
        <v>14</v>
      </c>
      <c r="I18" s="84">
        <v>2</v>
      </c>
      <c r="J18" s="87">
        <v>3684.5</v>
      </c>
      <c r="K18" s="101">
        <v>362</v>
      </c>
      <c r="L18" s="87">
        <v>7068.5</v>
      </c>
      <c r="M18" s="101">
        <v>705</v>
      </c>
      <c r="N18" s="87">
        <v>3224.5</v>
      </c>
      <c r="O18" s="101">
        <v>336</v>
      </c>
      <c r="P18" s="258">
        <f t="shared" si="4"/>
        <v>13977.5</v>
      </c>
      <c r="Q18" s="233">
        <f t="shared" si="4"/>
        <v>1403</v>
      </c>
      <c r="R18" s="232">
        <f t="shared" si="0"/>
        <v>100.21428571428571</v>
      </c>
      <c r="S18" s="102">
        <f t="shared" si="1"/>
        <v>9.962580185317178</v>
      </c>
      <c r="T18" s="87">
        <v>26390</v>
      </c>
      <c r="U18" s="92">
        <f t="shared" si="2"/>
        <v>-0.470348616900341</v>
      </c>
      <c r="V18" s="87">
        <v>55467</v>
      </c>
      <c r="W18" s="72">
        <v>5900</v>
      </c>
      <c r="X18" s="156">
        <f>V18/W18</f>
        <v>9.401186440677966</v>
      </c>
    </row>
    <row r="19" spans="1:24" s="124" customFormat="1" ht="18">
      <c r="A19" s="129">
        <v>14</v>
      </c>
      <c r="B19" s="234"/>
      <c r="C19" s="253" t="s">
        <v>131</v>
      </c>
      <c r="D19" s="249">
        <v>38814</v>
      </c>
      <c r="E19" s="151" t="s">
        <v>72</v>
      </c>
      <c r="F19" s="71" t="s">
        <v>132</v>
      </c>
      <c r="G19" s="105">
        <v>124</v>
      </c>
      <c r="H19" s="105">
        <v>33</v>
      </c>
      <c r="I19" s="84">
        <v>6</v>
      </c>
      <c r="J19" s="87">
        <v>2835.5</v>
      </c>
      <c r="K19" s="101">
        <v>796</v>
      </c>
      <c r="L19" s="87">
        <v>4142</v>
      </c>
      <c r="M19" s="101">
        <v>1132</v>
      </c>
      <c r="N19" s="87">
        <v>3383</v>
      </c>
      <c r="O19" s="101">
        <v>855</v>
      </c>
      <c r="P19" s="258">
        <f t="shared" si="4"/>
        <v>10360.5</v>
      </c>
      <c r="Q19" s="233">
        <f t="shared" si="4"/>
        <v>2783</v>
      </c>
      <c r="R19" s="232">
        <f t="shared" si="0"/>
        <v>84.33333333333333</v>
      </c>
      <c r="S19" s="102">
        <f t="shared" si="1"/>
        <v>3.7227811713977723</v>
      </c>
      <c r="T19" s="87">
        <v>22552.5</v>
      </c>
      <c r="U19" s="92">
        <f t="shared" si="2"/>
        <v>-0.5406052544063851</v>
      </c>
      <c r="V19" s="87">
        <v>1024999</v>
      </c>
      <c r="W19" s="72">
        <v>165312</v>
      </c>
      <c r="X19" s="156">
        <f>V19/W19</f>
        <v>6.200390776229191</v>
      </c>
    </row>
    <row r="20" spans="1:24" s="124" customFormat="1" ht="18">
      <c r="A20" s="129">
        <v>15</v>
      </c>
      <c r="B20" s="234"/>
      <c r="C20" s="252" t="s">
        <v>211</v>
      </c>
      <c r="D20" s="248">
        <v>38842</v>
      </c>
      <c r="E20" s="153" t="s">
        <v>226</v>
      </c>
      <c r="F20" s="153" t="s">
        <v>212</v>
      </c>
      <c r="G20" s="119">
        <v>40</v>
      </c>
      <c r="H20" s="119">
        <v>40</v>
      </c>
      <c r="I20" s="85">
        <v>2</v>
      </c>
      <c r="J20" s="240">
        <v>1986.5</v>
      </c>
      <c r="K20" s="241">
        <v>342</v>
      </c>
      <c r="L20" s="240">
        <v>3954</v>
      </c>
      <c r="M20" s="241">
        <v>652</v>
      </c>
      <c r="N20" s="240">
        <v>4047.5</v>
      </c>
      <c r="O20" s="241">
        <v>646</v>
      </c>
      <c r="P20" s="257">
        <f>J20+L20+N20</f>
        <v>9988</v>
      </c>
      <c r="Q20" s="226">
        <f>K20+M20+O20</f>
        <v>1640</v>
      </c>
      <c r="R20" s="232">
        <f t="shared" si="0"/>
        <v>41</v>
      </c>
      <c r="S20" s="102">
        <f t="shared" si="1"/>
        <v>6.090243902439024</v>
      </c>
      <c r="T20" s="240">
        <v>25580</v>
      </c>
      <c r="U20" s="92">
        <f t="shared" si="2"/>
        <v>-0.6095387021110242</v>
      </c>
      <c r="V20" s="89">
        <v>48961.5</v>
      </c>
      <c r="W20" s="74">
        <v>8178</v>
      </c>
      <c r="X20" s="156">
        <f>IF(V20&lt;&gt;0,V20/W20,"")</f>
        <v>5.986977256052825</v>
      </c>
    </row>
    <row r="21" spans="1:24" s="124" customFormat="1" ht="18">
      <c r="A21" s="129">
        <v>16</v>
      </c>
      <c r="B21" s="234"/>
      <c r="C21" s="253" t="s">
        <v>198</v>
      </c>
      <c r="D21" s="249">
        <v>38835</v>
      </c>
      <c r="E21" s="151" t="s">
        <v>72</v>
      </c>
      <c r="F21" s="71" t="s">
        <v>139</v>
      </c>
      <c r="G21" s="105">
        <v>40</v>
      </c>
      <c r="H21" s="105">
        <v>29</v>
      </c>
      <c r="I21" s="84">
        <v>3</v>
      </c>
      <c r="J21" s="87">
        <v>2483.5</v>
      </c>
      <c r="K21" s="101">
        <v>370</v>
      </c>
      <c r="L21" s="87">
        <v>4341</v>
      </c>
      <c r="M21" s="101">
        <v>661</v>
      </c>
      <c r="N21" s="87">
        <v>3028.5</v>
      </c>
      <c r="O21" s="101">
        <v>484</v>
      </c>
      <c r="P21" s="258">
        <f aca="true" t="shared" si="5" ref="P21:Q25">+J21+L21+N21</f>
        <v>9853</v>
      </c>
      <c r="Q21" s="233">
        <f t="shared" si="5"/>
        <v>1515</v>
      </c>
      <c r="R21" s="232">
        <f t="shared" si="0"/>
        <v>52.241379310344826</v>
      </c>
      <c r="S21" s="102">
        <f t="shared" si="1"/>
        <v>6.5036303630363035</v>
      </c>
      <c r="T21" s="87">
        <v>37223.5</v>
      </c>
      <c r="U21" s="92">
        <f t="shared" si="2"/>
        <v>-0.7353016239741024</v>
      </c>
      <c r="V21" s="87">
        <v>210387</v>
      </c>
      <c r="W21" s="72">
        <v>25024</v>
      </c>
      <c r="X21" s="156">
        <f>V21/W21</f>
        <v>8.40740888746803</v>
      </c>
    </row>
    <row r="22" spans="1:24" s="124" customFormat="1" ht="18">
      <c r="A22" s="129">
        <v>17</v>
      </c>
      <c r="B22" s="234"/>
      <c r="C22" s="253" t="s">
        <v>177</v>
      </c>
      <c r="D22" s="249">
        <v>38828</v>
      </c>
      <c r="E22" s="71" t="s">
        <v>76</v>
      </c>
      <c r="F22" s="71" t="s">
        <v>137</v>
      </c>
      <c r="G22" s="105">
        <v>46</v>
      </c>
      <c r="H22" s="105">
        <v>40</v>
      </c>
      <c r="I22" s="84">
        <v>4</v>
      </c>
      <c r="J22" s="87">
        <v>1785</v>
      </c>
      <c r="K22" s="101">
        <v>364</v>
      </c>
      <c r="L22" s="87">
        <v>3994</v>
      </c>
      <c r="M22" s="101">
        <v>797</v>
      </c>
      <c r="N22" s="87">
        <v>3565</v>
      </c>
      <c r="O22" s="101">
        <v>683</v>
      </c>
      <c r="P22" s="258">
        <f t="shared" si="5"/>
        <v>9344</v>
      </c>
      <c r="Q22" s="233">
        <f t="shared" si="5"/>
        <v>1844</v>
      </c>
      <c r="R22" s="232">
        <f t="shared" si="0"/>
        <v>46.1</v>
      </c>
      <c r="S22" s="102">
        <f t="shared" si="1"/>
        <v>5.0672451193058565</v>
      </c>
      <c r="T22" s="87">
        <v>19367</v>
      </c>
      <c r="U22" s="92">
        <f t="shared" si="2"/>
        <v>-0.5175298187638767</v>
      </c>
      <c r="V22" s="87">
        <v>269545</v>
      </c>
      <c r="W22" s="72">
        <v>32227</v>
      </c>
      <c r="X22" s="156">
        <f>IF(V22&lt;&gt;0,V22/W22,"")</f>
        <v>8.363949483352469</v>
      </c>
    </row>
    <row r="23" spans="1:24" s="124" customFormat="1" ht="18">
      <c r="A23" s="129">
        <v>18</v>
      </c>
      <c r="B23" s="234"/>
      <c r="C23" s="253" t="s">
        <v>178</v>
      </c>
      <c r="D23" s="249">
        <v>38821</v>
      </c>
      <c r="E23" s="151" t="s">
        <v>72</v>
      </c>
      <c r="F23" s="71" t="s">
        <v>144</v>
      </c>
      <c r="G23" s="105">
        <v>53</v>
      </c>
      <c r="H23" s="105">
        <v>27</v>
      </c>
      <c r="I23" s="84">
        <v>5</v>
      </c>
      <c r="J23" s="87">
        <v>2146.5</v>
      </c>
      <c r="K23" s="101">
        <v>444</v>
      </c>
      <c r="L23" s="87">
        <v>3342</v>
      </c>
      <c r="M23" s="101">
        <v>708</v>
      </c>
      <c r="N23" s="87">
        <v>3393</v>
      </c>
      <c r="O23" s="101">
        <v>682</v>
      </c>
      <c r="P23" s="258">
        <f t="shared" si="5"/>
        <v>8881.5</v>
      </c>
      <c r="Q23" s="233">
        <f t="shared" si="5"/>
        <v>1834</v>
      </c>
      <c r="R23" s="232">
        <f t="shared" si="0"/>
        <v>67.92592592592592</v>
      </c>
      <c r="S23" s="102">
        <f t="shared" si="1"/>
        <v>4.842693565976009</v>
      </c>
      <c r="T23" s="87">
        <v>8612.5</v>
      </c>
      <c r="U23" s="92">
        <f t="shared" si="2"/>
        <v>0.03123367198838897</v>
      </c>
      <c r="V23" s="87">
        <v>297172</v>
      </c>
      <c r="W23" s="72">
        <v>42344</v>
      </c>
      <c r="X23" s="156">
        <f>V23/W23</f>
        <v>7.0180426979028905</v>
      </c>
    </row>
    <row r="24" spans="1:24" s="124" customFormat="1" ht="18">
      <c r="A24" s="129">
        <v>19</v>
      </c>
      <c r="B24" s="234"/>
      <c r="C24" s="253" t="s">
        <v>120</v>
      </c>
      <c r="D24" s="249">
        <v>38807</v>
      </c>
      <c r="E24" s="71" t="s">
        <v>129</v>
      </c>
      <c r="F24" s="71" t="s">
        <v>130</v>
      </c>
      <c r="G24" s="105">
        <v>115</v>
      </c>
      <c r="H24" s="105">
        <v>20</v>
      </c>
      <c r="I24" s="84">
        <v>6</v>
      </c>
      <c r="J24" s="87">
        <v>1629.5</v>
      </c>
      <c r="K24" s="101">
        <v>428</v>
      </c>
      <c r="L24" s="87">
        <v>2508</v>
      </c>
      <c r="M24" s="101">
        <v>512</v>
      </c>
      <c r="N24" s="87">
        <v>1836</v>
      </c>
      <c r="O24" s="101">
        <v>388</v>
      </c>
      <c r="P24" s="258">
        <f t="shared" si="5"/>
        <v>5973.5</v>
      </c>
      <c r="Q24" s="233">
        <f t="shared" si="5"/>
        <v>1328</v>
      </c>
      <c r="R24" s="232">
        <f t="shared" si="0"/>
        <v>66.4</v>
      </c>
      <c r="S24" s="102">
        <f t="shared" si="1"/>
        <v>4.498117469879518</v>
      </c>
      <c r="T24" s="243">
        <v>18248</v>
      </c>
      <c r="U24" s="92">
        <f t="shared" si="2"/>
        <v>-0.6726490574309514</v>
      </c>
      <c r="V24" s="87">
        <v>2080053.6</v>
      </c>
      <c r="W24" s="72">
        <v>288737</v>
      </c>
      <c r="X24" s="156">
        <f>IF(V24&lt;&gt;0,V24/W24,"")</f>
        <v>7.203973165891452</v>
      </c>
    </row>
    <row r="25" spans="1:24" s="124" customFormat="1" ht="18.75" thickBot="1">
      <c r="A25" s="129">
        <v>20</v>
      </c>
      <c r="B25" s="236"/>
      <c r="C25" s="254" t="s">
        <v>179</v>
      </c>
      <c r="D25" s="250">
        <v>38828</v>
      </c>
      <c r="E25" s="93" t="s">
        <v>129</v>
      </c>
      <c r="F25" s="93" t="s">
        <v>148</v>
      </c>
      <c r="G25" s="146">
        <v>46</v>
      </c>
      <c r="H25" s="146">
        <v>19</v>
      </c>
      <c r="I25" s="94">
        <v>3</v>
      </c>
      <c r="J25" s="95">
        <v>1533</v>
      </c>
      <c r="K25" s="149">
        <v>275</v>
      </c>
      <c r="L25" s="95">
        <v>1948</v>
      </c>
      <c r="M25" s="149">
        <v>369</v>
      </c>
      <c r="N25" s="95">
        <v>1736.5</v>
      </c>
      <c r="O25" s="149">
        <v>320</v>
      </c>
      <c r="P25" s="259">
        <f t="shared" si="5"/>
        <v>5217.5</v>
      </c>
      <c r="Q25" s="237">
        <f t="shared" si="5"/>
        <v>964</v>
      </c>
      <c r="R25" s="238">
        <f t="shared" si="0"/>
        <v>50.73684210526316</v>
      </c>
      <c r="S25" s="185">
        <f t="shared" si="1"/>
        <v>5.412344398340249</v>
      </c>
      <c r="T25" s="244">
        <v>6031</v>
      </c>
      <c r="U25" s="97">
        <f t="shared" si="2"/>
        <v>-0.13488642016249378</v>
      </c>
      <c r="V25" s="95">
        <v>136072</v>
      </c>
      <c r="W25" s="98">
        <v>18802</v>
      </c>
      <c r="X25" s="158">
        <f>IF(V25&lt;&gt;0,V25/W25,"")</f>
        <v>7.237102435911074</v>
      </c>
    </row>
    <row r="26" spans="1:24" s="60" customFormat="1" ht="18.75" thickBot="1">
      <c r="A26" s="106"/>
      <c r="B26" s="130"/>
      <c r="C26" s="131"/>
      <c r="D26" s="132"/>
      <c r="E26" s="132"/>
      <c r="F26" s="133"/>
      <c r="G26" s="134"/>
      <c r="H26" s="134"/>
      <c r="I26" s="134"/>
      <c r="J26" s="135"/>
      <c r="K26" s="136"/>
      <c r="L26" s="135"/>
      <c r="M26" s="136"/>
      <c r="N26" s="135"/>
      <c r="O26" s="136"/>
      <c r="P26" s="137"/>
      <c r="Q26" s="138"/>
      <c r="R26" s="139"/>
      <c r="S26" s="140"/>
      <c r="T26" s="135"/>
      <c r="U26" s="141"/>
      <c r="V26" s="135"/>
      <c r="W26" s="141"/>
      <c r="X26" s="141"/>
    </row>
    <row r="27" spans="1:24" s="81" customFormat="1" ht="15" thickBot="1">
      <c r="A27" s="109"/>
      <c r="B27" s="282" t="s">
        <v>104</v>
      </c>
      <c r="C27" s="283"/>
      <c r="D27" s="283"/>
      <c r="E27" s="283"/>
      <c r="F27" s="283"/>
      <c r="G27" s="111">
        <f>SUM(G6:G26)</f>
        <v>1239</v>
      </c>
      <c r="H27" s="111">
        <f>SUM(H6:H26)</f>
        <v>944</v>
      </c>
      <c r="I27" s="110"/>
      <c r="J27" s="112"/>
      <c r="K27" s="113"/>
      <c r="L27" s="112"/>
      <c r="M27" s="113"/>
      <c r="N27" s="112"/>
      <c r="O27" s="113"/>
      <c r="P27" s="112">
        <f>SUM(P6:P26)</f>
        <v>1282123.79</v>
      </c>
      <c r="Q27" s="113">
        <f>SUM(Q6:Q26)</f>
        <v>172410</v>
      </c>
      <c r="R27" s="114">
        <f>P27/H27</f>
        <v>1358.1819809322035</v>
      </c>
      <c r="S27" s="115">
        <f>P27/Q27</f>
        <v>7.436481584594861</v>
      </c>
      <c r="T27" s="112"/>
      <c r="U27" s="116"/>
      <c r="V27" s="128"/>
      <c r="W27" s="117"/>
      <c r="X27" s="118"/>
    </row>
  </sheetData>
  <mergeCells count="17">
    <mergeCell ref="B27:F27"/>
    <mergeCell ref="L4:M4"/>
    <mergeCell ref="N4:O4"/>
    <mergeCell ref="P4:S4"/>
    <mergeCell ref="G4:G5"/>
    <mergeCell ref="H4:H5"/>
    <mergeCell ref="I4:I5"/>
    <mergeCell ref="A1:X1"/>
    <mergeCell ref="A2:X2"/>
    <mergeCell ref="J4:K4"/>
    <mergeCell ref="C4:C5"/>
    <mergeCell ref="D4:D5"/>
    <mergeCell ref="E4:E5"/>
    <mergeCell ref="F4:F5"/>
    <mergeCell ref="D3:X3"/>
    <mergeCell ref="V4:X4"/>
    <mergeCell ref="T4:U4"/>
  </mergeCells>
  <printOptions/>
  <pageMargins left="1.3" right="0.46" top="0.62" bottom="0.39" header="0.5" footer="0.32"/>
  <pageSetup orientation="landscape" paperSize="9" scale="90" r:id="rId2"/>
  <ignoredErrors>
    <ignoredError sqref="P7:X25" formula="1"/>
  </ignoredErrors>
  <drawing r:id="rId1"/>
</worksheet>
</file>

<file path=xl/worksheets/sheet4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K35" sqref="K35"/>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
      <c r="A2" s="315" t="s">
        <v>25</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24</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t="e">
        <f>+#REF!</f>
        <v>#REF!</v>
      </c>
      <c r="Q37" s="17" t="e">
        <f t="shared" si="1"/>
        <v>#REF!</v>
      </c>
      <c r="R37" s="17" t="e">
        <f t="shared" si="2"/>
        <v>#DIV/0!</v>
      </c>
      <c r="S37" s="17" t="e">
        <f t="shared" si="2"/>
        <v>#REF!</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C19" sqref="C19"/>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
      <c r="A2" s="315" t="s">
        <v>25</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24</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t="e">
        <f>+#REF!</f>
        <v>#REF!</v>
      </c>
      <c r="Q37" s="17" t="e">
        <f t="shared" si="1"/>
        <v>#REF!</v>
      </c>
      <c r="R37" s="17" t="e">
        <f t="shared" si="2"/>
        <v>#DIV/0!</v>
      </c>
      <c r="S37" s="17" t="e">
        <f t="shared" si="2"/>
        <v>#REF!</v>
      </c>
      <c r="T37" s="17"/>
      <c r="U37" s="17"/>
      <c r="V37" s="17"/>
    </row>
  </sheetData>
  <mergeCells count="21">
    <mergeCell ref="V4:V6"/>
    <mergeCell ref="H5:I5"/>
    <mergeCell ref="J5:K5"/>
    <mergeCell ref="L5:M5"/>
    <mergeCell ref="N5:O5"/>
    <mergeCell ref="P5:Q5"/>
    <mergeCell ref="H4:O4"/>
    <mergeCell ref="A1:V1"/>
    <mergeCell ref="A2:V2"/>
    <mergeCell ref="A3:V3"/>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26</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+'May,12-14(we20)'!N37</f>
        <v>935</v>
      </c>
      <c r="Q37" s="17">
        <f t="shared" si="1"/>
        <v>1</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27</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+'May,19-21 (we21)'!O37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28</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+'May,26-28 (we22)'!N37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29</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+'June,2-4 (we23)'!N37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12" t="s">
        <v>23</v>
      </c>
      <c r="B1" s="312"/>
      <c r="C1" s="312"/>
      <c r="D1" s="312"/>
      <c r="E1" s="312"/>
      <c r="F1" s="312"/>
      <c r="G1" s="312"/>
      <c r="H1" s="312"/>
      <c r="I1" s="312"/>
      <c r="J1" s="312"/>
      <c r="K1" s="312"/>
      <c r="L1" s="312"/>
      <c r="M1" s="312"/>
      <c r="N1" s="312"/>
      <c r="O1" s="312"/>
      <c r="P1" s="312"/>
      <c r="Q1" s="312"/>
      <c r="R1" s="312"/>
      <c r="S1" s="312"/>
      <c r="T1" s="312"/>
      <c r="U1" s="312"/>
      <c r="V1" s="312"/>
    </row>
    <row r="2" spans="1:22" ht="15.75">
      <c r="A2" s="314" t="s">
        <v>58</v>
      </c>
      <c r="B2" s="315"/>
      <c r="C2" s="315"/>
      <c r="D2" s="315"/>
      <c r="E2" s="315"/>
      <c r="F2" s="315"/>
      <c r="G2" s="315"/>
      <c r="H2" s="315"/>
      <c r="I2" s="315"/>
      <c r="J2" s="315"/>
      <c r="K2" s="315"/>
      <c r="L2" s="315"/>
      <c r="M2" s="315"/>
      <c r="N2" s="315"/>
      <c r="O2" s="315"/>
      <c r="P2" s="315"/>
      <c r="Q2" s="315"/>
      <c r="R2" s="315"/>
      <c r="S2" s="315"/>
      <c r="T2" s="315"/>
      <c r="U2" s="315"/>
      <c r="V2" s="315"/>
    </row>
    <row r="3" spans="1:22" ht="15.75" thickBot="1">
      <c r="A3" s="313" t="s">
        <v>30</v>
      </c>
      <c r="B3" s="313"/>
      <c r="C3" s="313"/>
      <c r="D3" s="313"/>
      <c r="E3" s="313"/>
      <c r="F3" s="313"/>
      <c r="G3" s="313"/>
      <c r="H3" s="313"/>
      <c r="I3" s="313"/>
      <c r="J3" s="313"/>
      <c r="K3" s="313"/>
      <c r="L3" s="313"/>
      <c r="M3" s="313"/>
      <c r="N3" s="313"/>
      <c r="O3" s="313"/>
      <c r="P3" s="313"/>
      <c r="Q3" s="313"/>
      <c r="R3" s="313"/>
      <c r="S3" s="313"/>
      <c r="T3" s="313"/>
      <c r="U3" s="313"/>
      <c r="V3" s="313"/>
    </row>
    <row r="4" spans="1:22" ht="12">
      <c r="A4" s="316" t="s">
        <v>21</v>
      </c>
      <c r="B4" s="309" t="s">
        <v>0</v>
      </c>
      <c r="C4" s="319" t="s">
        <v>1</v>
      </c>
      <c r="D4" s="309" t="s">
        <v>2</v>
      </c>
      <c r="E4" s="309" t="s">
        <v>3</v>
      </c>
      <c r="F4" s="309" t="s">
        <v>20</v>
      </c>
      <c r="G4" s="309" t="s">
        <v>19</v>
      </c>
      <c r="H4" s="329" t="s">
        <v>10</v>
      </c>
      <c r="I4" s="330"/>
      <c r="J4" s="330"/>
      <c r="K4" s="330"/>
      <c r="L4" s="330"/>
      <c r="M4" s="330"/>
      <c r="N4" s="330"/>
      <c r="O4" s="331"/>
      <c r="P4" s="14"/>
      <c r="Q4" s="15"/>
      <c r="R4" s="309" t="s">
        <v>12</v>
      </c>
      <c r="S4" s="309" t="s">
        <v>13</v>
      </c>
      <c r="T4" s="309" t="s">
        <v>14</v>
      </c>
      <c r="U4" s="309" t="s">
        <v>15</v>
      </c>
      <c r="V4" s="322" t="s">
        <v>13</v>
      </c>
    </row>
    <row r="5" spans="1:22" ht="12">
      <c r="A5" s="310"/>
      <c r="B5" s="317"/>
      <c r="C5" s="320"/>
      <c r="D5" s="310"/>
      <c r="E5" s="310"/>
      <c r="F5" s="310"/>
      <c r="G5" s="310"/>
      <c r="H5" s="325" t="s">
        <v>4</v>
      </c>
      <c r="I5" s="326"/>
      <c r="J5" s="325" t="s">
        <v>7</v>
      </c>
      <c r="K5" s="326"/>
      <c r="L5" s="325" t="s">
        <v>8</v>
      </c>
      <c r="M5" s="326"/>
      <c r="N5" s="325" t="s">
        <v>9</v>
      </c>
      <c r="O5" s="326"/>
      <c r="P5" s="327" t="s">
        <v>17</v>
      </c>
      <c r="Q5" s="328"/>
      <c r="R5" s="310"/>
      <c r="S5" s="310"/>
      <c r="T5" s="310"/>
      <c r="U5" s="310"/>
      <c r="V5" s="323"/>
    </row>
    <row r="6" spans="1:22" ht="36">
      <c r="A6" s="311"/>
      <c r="B6" s="318"/>
      <c r="C6" s="321"/>
      <c r="D6" s="311"/>
      <c r="E6" s="311"/>
      <c r="F6" s="311"/>
      <c r="G6" s="311"/>
      <c r="H6" s="16" t="s">
        <v>5</v>
      </c>
      <c r="I6" s="3" t="s">
        <v>16</v>
      </c>
      <c r="J6" s="16" t="s">
        <v>5</v>
      </c>
      <c r="K6" s="3" t="s">
        <v>6</v>
      </c>
      <c r="L6" s="16" t="s">
        <v>5</v>
      </c>
      <c r="M6" s="3" t="s">
        <v>6</v>
      </c>
      <c r="N6" s="16" t="s">
        <v>5</v>
      </c>
      <c r="O6" s="3" t="s">
        <v>6</v>
      </c>
      <c r="P6" s="16" t="s">
        <v>18</v>
      </c>
      <c r="Q6" s="4" t="s">
        <v>11</v>
      </c>
      <c r="R6" s="311"/>
      <c r="S6" s="311"/>
      <c r="T6" s="311"/>
      <c r="U6" s="311"/>
      <c r="V6" s="324"/>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+'June,9-11 (we24)'!N37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2006-05-15T15:24:07Z</cp:lastPrinted>
  <dcterms:created xsi:type="dcterms:W3CDTF">2006-03-15T09:07:04Z</dcterms:created>
  <dcterms:modified xsi:type="dcterms:W3CDTF">2006-05-15T15:29:34Z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