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Haftalık'!$A$1:$J$14</definedName>
    <definedName name="_xlnm.Print_Area" localSheetId="1">'Bir Film Tüm Filmler'!$A$3:$N$67</definedName>
  </definedNames>
  <calcPr fullCalcOnLoad="1"/>
</workbook>
</file>

<file path=xl/sharedStrings.xml><?xml version="1.0" encoding="utf-8"?>
<sst xmlns="http://schemas.openxmlformats.org/spreadsheetml/2006/main" count="169" uniqueCount="117">
  <si>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</si>
  <si>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</si>
  <si>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</si>
  <si>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</si>
  <si>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</si>
  <si>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</si>
  <si>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</si>
  <si>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</si>
  <si>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</si>
  <si>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</si>
  <si>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</si>
  <si>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</si>
  <si>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</si>
  <si>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</si>
  <si>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</si>
  <si>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</si>
  <si>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</si>
  <si>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</si>
  <si>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</si>
  <si>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</si>
  <si>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</si>
  <si>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</si>
  <si>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</si>
  <si>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</si>
  <si>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</si>
  <si>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</si>
  <si>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</si>
  <si>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</si>
  <si>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</si>
  <si>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</si>
  <si>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</si>
  <si>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</si>
  <si>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</si>
  <si>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</si>
  <si>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</si>
  <si>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</si>
  <si>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</si>
  <si>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</si>
  <si>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</si>
  <si>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</si>
  <si>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</si>
  <si>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</si>
  <si>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</si>
  <si>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</si>
  <si>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</si>
  <si>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</si>
  <si>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</si>
  <si>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</si>
  <si>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</si>
  <si>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</si>
  <si>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</si>
  <si>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</si>
  <si>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</si>
  <si>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</si>
  <si>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</si>
  <si>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</si>
  <si>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</si>
  <si>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</si>
  <si>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</si>
  <si>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</si>
  <si>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</si>
  <si>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</si>
  <si>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</si>
  <si>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</si>
  <si>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</si>
  <si>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</si>
  <si>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</si>
  <si>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</si>
  <si>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</si>
  <si>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</si>
  <si>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</si>
  <si>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</si>
  <si>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</si>
  <si>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</si>
  <si>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</si>
  <si>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</si>
  <si>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</si>
  <si>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</si>
  <si>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</si>
  <si>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</si>
  <si>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</si>
  <si>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</si>
  <si>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</si>
  <si>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</si>
  <si>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</si>
  <si>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</si>
  <si>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</si>
  <si>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</si>
  <si>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</si>
  <si>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</si>
  <si>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</si>
  <si>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</si>
  <si>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</si>
  <si>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</si>
  <si>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</si>
  <si>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</si>
  <si>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</si>
  <si>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</si>
  <si>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</si>
  <si>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</si>
  <si>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</si>
  <si>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</si>
  <si>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</si>
  <si>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</si>
  <si>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</si>
  <si>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</si>
  <si>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</si>
  <si>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</si>
  <si>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</si>
  <si>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</si>
  <si>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</si>
  <si>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</si>
  <si>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</si>
  <si>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2006 / 15</t>
  </si>
  <si>
    <t>07 - 13 Nisan 2006</t>
  </si>
  <si>
    <r>
      <t>13 Nisan 2006</t>
    </r>
    <r>
      <rPr>
        <b/>
        <sz val="14"/>
        <color indexed="9"/>
        <rFont val="Arial"/>
        <family val="2"/>
      </rPr>
      <t xml:space="preserve"> İtibarı ile</t>
    </r>
  </si>
  <si>
    <t>JOYEUX NOEL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</si>
</sst>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4681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9055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819150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058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1524000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76200</xdr:rowOff>
    </xdr:from>
    <xdr:to>
      <xdr:col>1</xdr:col>
      <xdr:colOff>2076450</xdr:colOff>
      <xdr:row>1</xdr:row>
      <xdr:rowOff>800100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335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31.8515625" style="35" bestFit="1" customWidth="1"/>
    <col min="4" max="4" width="12.421875" style="35" bestFit="1" customWidth="1"/>
    <col min="5" max="6" width="11.57421875" style="35" customWidth="1"/>
    <col min="7" max="7" width="12.28125" style="35" bestFit="1" customWidth="1"/>
    <col min="8" max="8" width="18.421875" style="35" bestFit="1" customWidth="1"/>
    <col min="9" max="9" width="15.00390625" style="35" customWidth="1"/>
    <col min="10" max="10" width="23.8515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5" t="s">
        <v>8</v>
      </c>
      <c r="D2" s="55"/>
      <c r="E2" s="55"/>
      <c r="F2" s="55"/>
      <c r="G2" s="56"/>
      <c r="H2" s="57"/>
      <c r="I2" s="41" t="s">
        <v>10</v>
      </c>
      <c r="J2" s="42" t="s">
        <v>113</v>
      </c>
    </row>
    <row r="3" spans="2:10" ht="18" customHeight="1" thickBot="1">
      <c r="B3" s="38"/>
      <c r="C3" s="56"/>
      <c r="D3" s="56"/>
      <c r="E3" s="56"/>
      <c r="F3" s="56"/>
      <c r="G3" s="56"/>
      <c r="H3" s="57"/>
      <c r="I3" s="53" t="s">
        <v>114</v>
      </c>
      <c r="J3" s="54"/>
    </row>
    <row r="4" spans="2:10" ht="18" customHeight="1" thickBot="1">
      <c r="B4" s="38"/>
      <c r="C4" s="56"/>
      <c r="D4" s="56"/>
      <c r="E4" s="56"/>
      <c r="F4" s="56"/>
      <c r="G4" s="56"/>
      <c r="H4" s="57"/>
      <c r="I4" s="43" t="s">
        <v>9</v>
      </c>
      <c r="J4" s="44" t="s">
        <v>106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54</v>
      </c>
      <c r="I6" s="10" t="s">
        <v>6</v>
      </c>
      <c r="J6" s="10" t="s">
        <v>56</v>
      </c>
    </row>
    <row r="7" spans="1:11" s="2" customFormat="1" ht="24" customHeight="1">
      <c r="A7" s="40">
        <v>1</v>
      </c>
      <c r="B7" s="3" t="s">
        <v>116</v>
      </c>
      <c r="C7" s="4" t="s">
        <v>21</v>
      </c>
      <c r="D7" s="5">
        <v>38814</v>
      </c>
      <c r="E7" s="6">
        <v>1</v>
      </c>
      <c r="F7" s="6">
        <v>14</v>
      </c>
      <c r="G7" s="7">
        <v>4620</v>
      </c>
      <c r="H7" s="28">
        <v>43111</v>
      </c>
      <c r="I7" s="7">
        <f>4620</f>
        <v>4620</v>
      </c>
      <c r="J7" s="28">
        <f>43111</f>
        <v>43111</v>
      </c>
      <c r="K7" s="45"/>
    </row>
    <row r="8" spans="1:11" s="2" customFormat="1" ht="24" customHeight="1">
      <c r="A8" s="40">
        <v>2</v>
      </c>
      <c r="B8" s="3" t="s">
        <v>109</v>
      </c>
      <c r="C8" s="4" t="s">
        <v>110</v>
      </c>
      <c r="D8" s="5">
        <v>38779</v>
      </c>
      <c r="E8" s="6">
        <v>6</v>
      </c>
      <c r="F8" s="6">
        <v>5</v>
      </c>
      <c r="G8" s="7">
        <v>587</v>
      </c>
      <c r="H8" s="28">
        <v>2285</v>
      </c>
      <c r="I8" s="7">
        <f>2548+994+309+438+475+587</f>
        <v>5351</v>
      </c>
      <c r="J8" s="28">
        <f>19635+7029.5+1939.5+1932.5+1425+2285</f>
        <v>34246.5</v>
      </c>
      <c r="K8" s="45"/>
    </row>
    <row r="9" spans="1:11" s="2" customFormat="1" ht="24" customHeight="1">
      <c r="A9" s="40">
        <v>3</v>
      </c>
      <c r="B9" s="3" t="s">
        <v>103</v>
      </c>
      <c r="C9" s="4" t="s">
        <v>104</v>
      </c>
      <c r="D9" s="5">
        <v>38744</v>
      </c>
      <c r="E9" s="6">
        <v>9</v>
      </c>
      <c r="F9" s="6">
        <v>6</v>
      </c>
      <c r="G9" s="7">
        <v>327</v>
      </c>
      <c r="H9" s="28">
        <v>1771.5</v>
      </c>
      <c r="I9" s="7">
        <f>2772+1034+467+35+792+451+260+597+327</f>
        <v>6735</v>
      </c>
      <c r="J9" s="28">
        <f>23060.5+7183+3670+700+2376+2273+1430+3390+1771.5</f>
        <v>45854</v>
      </c>
      <c r="K9" s="45"/>
    </row>
    <row r="10" spans="1:11" s="2" customFormat="1" ht="24" customHeight="1">
      <c r="A10" s="40">
        <v>4</v>
      </c>
      <c r="B10" s="3" t="s">
        <v>107</v>
      </c>
      <c r="C10" s="4" t="s">
        <v>108</v>
      </c>
      <c r="D10" s="5">
        <v>38758</v>
      </c>
      <c r="E10" s="6">
        <v>9</v>
      </c>
      <c r="F10" s="6">
        <v>4</v>
      </c>
      <c r="G10" s="7">
        <v>308</v>
      </c>
      <c r="H10" s="28">
        <v>1352.5</v>
      </c>
      <c r="I10" s="7">
        <f>1552+1090+669+166+430+252+1516+804+308</f>
        <v>6787</v>
      </c>
      <c r="J10" s="28">
        <f>12456+7990+4147+1031+2942.5+1687.5+5526.5+3841.5+1352.5</f>
        <v>40974.5</v>
      </c>
      <c r="K10" s="45"/>
    </row>
    <row r="11" spans="1:11" s="2" customFormat="1" ht="24" customHeight="1">
      <c r="A11" s="40">
        <v>5</v>
      </c>
      <c r="B11" s="3" t="s">
        <v>91</v>
      </c>
      <c r="C11" s="4" t="s">
        <v>83</v>
      </c>
      <c r="D11" s="5">
        <v>38639</v>
      </c>
      <c r="E11" s="6">
        <v>14</v>
      </c>
      <c r="F11" s="6">
        <v>1</v>
      </c>
      <c r="G11" s="7">
        <v>69</v>
      </c>
      <c r="H11" s="28">
        <v>413</v>
      </c>
      <c r="I11" s="7">
        <f>3714+3514+2496+1322+559+1053+41+881+30+141+105+319+673+69</f>
        <v>14917</v>
      </c>
      <c r="J11" s="28">
        <f>28963.5+28618+20693+7789.5+4183+3517+224+3660+150+741+315+957+2019+413</f>
        <v>102243</v>
      </c>
      <c r="K11" s="45"/>
    </row>
    <row r="12" spans="1:11" s="2" customFormat="1" ht="24" customHeight="1">
      <c r="A12" s="40">
        <v>6</v>
      </c>
      <c r="B12" s="3" t="s">
        <v>77</v>
      </c>
      <c r="C12" s="4" t="s">
        <v>78</v>
      </c>
      <c r="D12" s="5">
        <v>38527</v>
      </c>
      <c r="E12" s="6">
        <v>19</v>
      </c>
      <c r="F12" s="6">
        <v>1</v>
      </c>
      <c r="G12" s="7">
        <v>66</v>
      </c>
      <c r="H12" s="28">
        <v>304</v>
      </c>
      <c r="I12" s="7">
        <f>22276+10695+6895+8027+5355+5096+3300+2445+1008+304+141+354+317+59+440+112+356+277+66</f>
        <v>67523</v>
      </c>
      <c r="J12" s="28">
        <f>154087+69943.5+42582.5+46660.5+28605+26705.5+16050+12214+4188+1367.5+522.5+1501.5+1585+314+1412+504+1068+831+304</f>
        <v>410445.5</v>
      </c>
      <c r="K12" s="45"/>
    </row>
    <row r="13" spans="1:10" ht="10.5" customHeight="1" thickBot="1">
      <c r="A13" s="40"/>
      <c r="B13" s="46"/>
      <c r="C13" s="47"/>
      <c r="D13" s="48"/>
      <c r="E13" s="49"/>
      <c r="F13" s="49"/>
      <c r="G13" s="50"/>
      <c r="H13" s="51"/>
      <c r="I13" s="50"/>
      <c r="J13" s="51"/>
    </row>
    <row r="14" spans="2:10" ht="20.25" customHeight="1" thickBot="1">
      <c r="B14" s="58" t="s">
        <v>7</v>
      </c>
      <c r="C14" s="59"/>
      <c r="D14" s="59"/>
      <c r="E14" s="60"/>
      <c r="F14" s="11">
        <f>SUM(F7:F12)</f>
        <v>31</v>
      </c>
      <c r="G14" s="11">
        <f>SUM(G7:G12)</f>
        <v>5977</v>
      </c>
      <c r="H14" s="30">
        <f>SUM(H7:H12)</f>
        <v>49237</v>
      </c>
      <c r="I14" s="12"/>
      <c r="J14" s="13"/>
    </row>
  </sheetData>
  <mergeCells count="3">
    <mergeCell ref="I3:J3"/>
    <mergeCell ref="C2:H4"/>
    <mergeCell ref="B14:E14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showGridLines="0" zoomScale="75" zoomScaleNormal="75" workbookViewId="0" topLeftCell="A1">
      <pane ySplit="3" topLeftCell="BM32" activePane="bottomLeft" state="frozen"/>
      <selection pane="topLeft" activeCell="A1" sqref="A1"/>
      <selection pane="bottomLeft" activeCell="A67" sqref="A67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6" t="s">
        <v>59</v>
      </c>
      <c r="C2" s="65"/>
      <c r="D2" s="65"/>
      <c r="E2" s="65"/>
      <c r="F2" s="18"/>
      <c r="G2" s="65" t="s">
        <v>114</v>
      </c>
      <c r="H2" s="65"/>
      <c r="I2" s="65"/>
      <c r="J2" s="65"/>
      <c r="K2" s="18"/>
      <c r="L2" s="61" t="s">
        <v>115</v>
      </c>
      <c r="M2" s="62"/>
      <c r="N2" s="63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47</v>
      </c>
      <c r="F3" s="26"/>
      <c r="G3" s="24" t="s">
        <v>3</v>
      </c>
      <c r="H3" s="24" t="s">
        <v>4</v>
      </c>
      <c r="I3" s="25" t="s">
        <v>5</v>
      </c>
      <c r="J3" s="25" t="s">
        <v>54</v>
      </c>
      <c r="K3" s="26"/>
      <c r="L3" s="25" t="s">
        <v>55</v>
      </c>
      <c r="M3" s="25" t="s">
        <v>6</v>
      </c>
      <c r="N3" s="29" t="s">
        <v>72</v>
      </c>
      <c r="O3" s="14"/>
    </row>
    <row r="4" spans="1:14" ht="18.75" customHeight="1">
      <c r="A4" s="15">
        <v>1</v>
      </c>
      <c r="B4" s="52" t="s">
        <v>25</v>
      </c>
      <c r="C4" s="32" t="s">
        <v>26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52" t="s">
        <v>27</v>
      </c>
      <c r="C5" s="32" t="s">
        <v>28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52" t="s">
        <v>29</v>
      </c>
      <c r="C6" s="32" t="s">
        <v>26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52" t="s">
        <v>30</v>
      </c>
      <c r="C7" s="32" t="s">
        <v>31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52" t="s">
        <v>23</v>
      </c>
      <c r="C8" s="32" t="s">
        <v>24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52" t="s">
        <v>32</v>
      </c>
      <c r="C9" s="32" t="s">
        <v>33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49</v>
      </c>
      <c r="M9" s="7">
        <f>34616+51+277</f>
        <v>34944</v>
      </c>
      <c r="N9" s="28">
        <f>167875.5+424+831</f>
        <v>169130.5</v>
      </c>
    </row>
    <row r="10" spans="1:14" ht="18.75" customHeight="1">
      <c r="A10" s="15">
        <v>7</v>
      </c>
      <c r="B10" s="52" t="s">
        <v>34</v>
      </c>
      <c r="C10" s="32" t="s">
        <v>35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52" t="s">
        <v>36</v>
      </c>
      <c r="C11" s="32" t="s">
        <v>26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52" t="s">
        <v>37</v>
      </c>
      <c r="C12" s="32" t="s">
        <v>38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52" t="s">
        <v>39</v>
      </c>
      <c r="C13" s="32" t="s">
        <v>40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52" t="s">
        <v>41</v>
      </c>
      <c r="C14" s="32" t="s">
        <v>35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30</v>
      </c>
      <c r="M14" s="7">
        <f>5179+317+475+396</f>
        <v>6367</v>
      </c>
      <c r="N14" s="28">
        <f>24012.5+951+1425+1188</f>
        <v>27576.5</v>
      </c>
    </row>
    <row r="15" spans="1:14" ht="18.75" customHeight="1">
      <c r="A15" s="15">
        <v>12</v>
      </c>
      <c r="B15" s="52" t="s">
        <v>42</v>
      </c>
      <c r="C15" s="32" t="s">
        <v>26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52" t="s">
        <v>43</v>
      </c>
      <c r="C16" s="32" t="s">
        <v>14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52" t="s">
        <v>44</v>
      </c>
      <c r="C17" s="32" t="s">
        <v>45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52" t="s">
        <v>46</v>
      </c>
      <c r="C18" s="32" t="s">
        <v>21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27</v>
      </c>
      <c r="M18" s="7">
        <f>24825+94+57+277</f>
        <v>25253</v>
      </c>
      <c r="N18" s="28">
        <f>148373.5+658+399+831</f>
        <v>150261.5</v>
      </c>
    </row>
    <row r="19" spans="1:14" ht="18.75" customHeight="1">
      <c r="A19" s="15">
        <v>16</v>
      </c>
      <c r="B19" s="52" t="s">
        <v>18</v>
      </c>
      <c r="C19" s="32" t="s">
        <v>19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52" t="s">
        <v>48</v>
      </c>
      <c r="C20" s="32" t="s">
        <v>83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52" t="s">
        <v>13</v>
      </c>
      <c r="C21" s="32" t="s">
        <v>14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52" t="s">
        <v>20</v>
      </c>
      <c r="C22" s="32" t="s">
        <v>21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52" t="s">
        <v>49</v>
      </c>
      <c r="C23" s="32" t="s">
        <v>50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52" t="s">
        <v>51</v>
      </c>
      <c r="C24" s="32" t="s">
        <v>19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52" t="s">
        <v>52</v>
      </c>
      <c r="C25" s="32" t="s">
        <v>83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7</v>
      </c>
      <c r="M25" s="7">
        <f>1775+846+4+5+132+158+475</f>
        <v>3395</v>
      </c>
      <c r="N25" s="28">
        <f>14009.5+4096.5+18+22+396+474+1425</f>
        <v>20441</v>
      </c>
    </row>
    <row r="26" spans="1:14" ht="18.75" customHeight="1">
      <c r="A26" s="15">
        <v>23</v>
      </c>
      <c r="B26" s="52" t="s">
        <v>11</v>
      </c>
      <c r="C26" s="32" t="s">
        <v>12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52" t="s">
        <v>53</v>
      </c>
      <c r="C27" s="32" t="s">
        <v>86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52" t="s">
        <v>22</v>
      </c>
      <c r="C28" s="32" t="s">
        <v>87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52" t="s">
        <v>17</v>
      </c>
      <c r="C29" s="32" t="s">
        <v>87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52" t="s">
        <v>15</v>
      </c>
      <c r="C30" s="32" t="s">
        <v>16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57</v>
      </c>
      <c r="C31" s="32" t="s">
        <v>58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60</v>
      </c>
      <c r="C32" s="32" t="s">
        <v>12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61</v>
      </c>
      <c r="C33" s="32" t="s">
        <v>62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63</v>
      </c>
      <c r="C34" s="32" t="s">
        <v>64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65</v>
      </c>
      <c r="C35" s="32" t="s">
        <v>26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66</v>
      </c>
      <c r="C36" s="32" t="s">
        <v>85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67</v>
      </c>
      <c r="C37" s="32" t="s">
        <v>83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68</v>
      </c>
      <c r="C38" s="32" t="s">
        <v>85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69</v>
      </c>
      <c r="C39" s="32" t="s">
        <v>71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70</v>
      </c>
      <c r="C40" s="32" t="s">
        <v>87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73</v>
      </c>
      <c r="C41" s="32" t="s">
        <v>83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74</v>
      </c>
      <c r="C42" s="32" t="s">
        <v>12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24</v>
      </c>
      <c r="M42" s="7">
        <f>2789+1727+1388+680+1807+625+989+1020+889+910+721+589+638+984+701+821+834+332+182+881+915+58+515+277</f>
        <v>21272</v>
      </c>
      <c r="N42" s="28">
        <f>22778+10601+8594+4583+9364.5+3598+6225.5+6523+4933.5+4428+3825.5+3189+3765.5+5757.5+4033+4106+4021+2190+1121.5+3123+2905+177+1545+831</f>
        <v>122218.5</v>
      </c>
    </row>
    <row r="43" spans="1:14" ht="18.75" customHeight="1">
      <c r="A43" s="15">
        <v>40</v>
      </c>
      <c r="B43" s="31" t="s">
        <v>75</v>
      </c>
      <c r="C43" s="32" t="s">
        <v>90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76</v>
      </c>
      <c r="C44" s="32" t="s">
        <v>12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77</v>
      </c>
      <c r="C45" s="32" t="s">
        <v>78</v>
      </c>
      <c r="D45" s="5">
        <v>38527</v>
      </c>
      <c r="E45" s="21">
        <v>40</v>
      </c>
      <c r="F45" s="19"/>
      <c r="G45" s="6">
        <v>19</v>
      </c>
      <c r="H45" s="6">
        <v>1</v>
      </c>
      <c r="I45" s="7">
        <v>66</v>
      </c>
      <c r="J45" s="28">
        <v>304</v>
      </c>
      <c r="K45" s="19"/>
      <c r="L45" s="27">
        <v>19</v>
      </c>
      <c r="M45" s="7">
        <f>22276+10695+6895+8027+5355+5096+3300+2445+1008+304+141+354+317+59+440+112+356+277+66</f>
        <v>67523</v>
      </c>
      <c r="N45" s="28">
        <f>154087+69943.5+42582.5+46660.5+28605+26705.5+16050+12214+4188+1367.5+522.5+1501.5+1585+314+1412+504+1068+831+304</f>
        <v>410445.5</v>
      </c>
    </row>
    <row r="46" spans="1:14" ht="18.75" customHeight="1">
      <c r="A46" s="15">
        <v>43</v>
      </c>
      <c r="B46" s="31" t="s">
        <v>79</v>
      </c>
      <c r="C46" s="32" t="s">
        <v>86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80</v>
      </c>
      <c r="C47" s="32" t="s">
        <v>83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14</v>
      </c>
      <c r="M47" s="7">
        <f>1417+942+490+1547+820+734+453+492+521+723+171+34+68+64</f>
        <v>8476</v>
      </c>
      <c r="N47" s="28">
        <f>12907+8305+3709+9521+5595+4291.5+2313.5+2410+2771+3491+829+102+364+256</f>
        <v>56865</v>
      </c>
    </row>
    <row r="48" spans="1:14" ht="18.75" customHeight="1">
      <c r="A48" s="15">
        <v>45</v>
      </c>
      <c r="B48" s="31" t="s">
        <v>81</v>
      </c>
      <c r="C48" s="32" t="s">
        <v>82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16</v>
      </c>
      <c r="M48" s="7">
        <f>5784+3021+2132+2749+1971+1476+548+235+132+276+72+47+356+89+23+60</f>
        <v>18971</v>
      </c>
      <c r="N48" s="28">
        <f>46886+23773.5+13445+15927.5+10251.5+6843+2778+954+709+1175+367+167.5+1068+267+69+196</f>
        <v>124877</v>
      </c>
    </row>
    <row r="49" spans="1:14" ht="18.75" customHeight="1">
      <c r="A49" s="15">
        <v>46</v>
      </c>
      <c r="B49" s="31" t="s">
        <v>84</v>
      </c>
      <c r="C49" s="32" t="s">
        <v>24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10</v>
      </c>
      <c r="M49" s="7">
        <f>614+403+373+249+20+227+71+356+515+396</f>
        <v>3224</v>
      </c>
      <c r="N49" s="28">
        <f>5147+3151+2811+1993+134+1294+416.5+1068+1545+1188</f>
        <v>18747.5</v>
      </c>
    </row>
    <row r="50" spans="1:14" ht="18.75" customHeight="1">
      <c r="A50" s="15">
        <v>47</v>
      </c>
      <c r="B50" s="31" t="s">
        <v>88</v>
      </c>
      <c r="C50" s="32" t="s">
        <v>71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11</v>
      </c>
      <c r="M50" s="7">
        <f>3582+2311+1634+907+581+536+60+475+396+594+356</f>
        <v>11432</v>
      </c>
      <c r="N50" s="28">
        <f>31296+19081.5+11825+6700+3918.5+3397+311+1425+1188+1782+1068</f>
        <v>81992</v>
      </c>
    </row>
    <row r="51" spans="1:14" ht="18.75" customHeight="1">
      <c r="A51" s="15">
        <v>48</v>
      </c>
      <c r="B51" s="31" t="s">
        <v>89</v>
      </c>
      <c r="C51" s="32" t="s">
        <v>85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14</v>
      </c>
      <c r="M51" s="7">
        <f>5199+2957+1586+911+479+1209+396+166+147+48+356+148+508+6</f>
        <v>14116</v>
      </c>
      <c r="N51" s="28">
        <f>37775.5+21253+11530+4890+2484+5413.5+1188+835+752+145+1068+608+1737+48</f>
        <v>89727</v>
      </c>
    </row>
    <row r="52" spans="1:14" ht="18.75" customHeight="1">
      <c r="A52" s="15">
        <v>49</v>
      </c>
      <c r="B52" s="31" t="s">
        <v>91</v>
      </c>
      <c r="C52" s="32" t="s">
        <v>83</v>
      </c>
      <c r="D52" s="5">
        <v>38639</v>
      </c>
      <c r="E52" s="21">
        <v>7</v>
      </c>
      <c r="F52" s="19"/>
      <c r="G52" s="6">
        <v>14</v>
      </c>
      <c r="H52" s="6">
        <v>1</v>
      </c>
      <c r="I52" s="7">
        <v>69</v>
      </c>
      <c r="J52" s="28">
        <v>413</v>
      </c>
      <c r="K52" s="19"/>
      <c r="L52" s="27">
        <v>14</v>
      </c>
      <c r="M52" s="7">
        <f>3714+3514+2496+1322+559+1053+41+881+30+141+105+319+673+69</f>
        <v>14917</v>
      </c>
      <c r="N52" s="28">
        <f>28963.5+28618+20693+7789.5+4183+3517+224+3660+150+741+315+957+2019+413</f>
        <v>102243</v>
      </c>
    </row>
    <row r="53" spans="1:14" ht="18.75" customHeight="1">
      <c r="A53" s="15">
        <v>50</v>
      </c>
      <c r="B53" s="31" t="s">
        <v>92</v>
      </c>
      <c r="C53" s="32" t="s">
        <v>93</v>
      </c>
      <c r="D53" s="5">
        <v>38653</v>
      </c>
      <c r="E53" s="21">
        <v>3</v>
      </c>
      <c r="F53" s="19"/>
      <c r="G53" s="6"/>
      <c r="H53" s="6"/>
      <c r="I53" s="7"/>
      <c r="J53" s="28"/>
      <c r="K53" s="19"/>
      <c r="L53" s="27">
        <v>12</v>
      </c>
      <c r="M53" s="7">
        <f>734+283+177+162+450+470+515+475+16+356+9+4</f>
        <v>3651</v>
      </c>
      <c r="N53" s="28">
        <f>5926+2349+928+998.5+1715.5+1513+1545+1425+83+1068+50+21</f>
        <v>17622</v>
      </c>
    </row>
    <row r="54" spans="1:14" ht="18.75" customHeight="1">
      <c r="A54" s="15">
        <v>51</v>
      </c>
      <c r="B54" s="31" t="s">
        <v>94</v>
      </c>
      <c r="C54" s="32" t="s">
        <v>83</v>
      </c>
      <c r="D54" s="5">
        <v>38660</v>
      </c>
      <c r="E54" s="21">
        <v>8</v>
      </c>
      <c r="F54" s="19"/>
      <c r="G54" s="6"/>
      <c r="H54" s="6"/>
      <c r="I54" s="7"/>
      <c r="J54" s="28"/>
      <c r="K54" s="19"/>
      <c r="L54" s="27">
        <v>13</v>
      </c>
      <c r="M54" s="7">
        <f>4953+2834+1525+1678+808+620+471+396+356+11+12+30+792</f>
        <v>14486</v>
      </c>
      <c r="N54" s="28">
        <f>37589.5+21430+10735+7513+3397+2698.5+1694+1188+1068+61+66+192+2376</f>
        <v>90008</v>
      </c>
    </row>
    <row r="55" spans="1:14" ht="18.75" customHeight="1">
      <c r="A55" s="15">
        <v>52</v>
      </c>
      <c r="B55" s="31" t="s">
        <v>95</v>
      </c>
      <c r="C55" s="32" t="s">
        <v>71</v>
      </c>
      <c r="D55" s="5">
        <v>38688</v>
      </c>
      <c r="E55" s="21">
        <v>10</v>
      </c>
      <c r="F55" s="19"/>
      <c r="G55" s="6"/>
      <c r="H55" s="6"/>
      <c r="I55" s="7"/>
      <c r="J55" s="28"/>
      <c r="K55" s="19"/>
      <c r="L55" s="27">
        <v>13</v>
      </c>
      <c r="M55" s="7">
        <f>1984+886+304+13+45+22+356+25+554+45+31+238+285</f>
        <v>4788</v>
      </c>
      <c r="N55" s="28">
        <f>15934.5+5962.5+2065.5+65+247.5+98+1068+250+1662+351+295+714+855</f>
        <v>29568</v>
      </c>
    </row>
    <row r="56" spans="1:14" ht="18.75" customHeight="1">
      <c r="A56" s="15">
        <v>53</v>
      </c>
      <c r="B56" s="31" t="s">
        <v>96</v>
      </c>
      <c r="C56" s="32" t="s">
        <v>12</v>
      </c>
      <c r="D56" s="5">
        <v>38688</v>
      </c>
      <c r="E56" s="21">
        <v>2</v>
      </c>
      <c r="F56" s="19"/>
      <c r="G56" s="6"/>
      <c r="H56" s="6"/>
      <c r="I56" s="7"/>
      <c r="J56" s="28"/>
      <c r="K56" s="19"/>
      <c r="L56" s="27">
        <v>14</v>
      </c>
      <c r="M56" s="7">
        <f>1142+792+838+412+162+13+8+158+367+15+5+396+277+594</f>
        <v>5179</v>
      </c>
      <c r="N56" s="28">
        <f>9081+6367+5550.5+2849+1028+105+60+1038+1128+85+27+1188+831+1782</f>
        <v>31119.5</v>
      </c>
    </row>
    <row r="57" spans="1:14" ht="18.75" customHeight="1">
      <c r="A57" s="15">
        <v>54</v>
      </c>
      <c r="B57" s="31" t="s">
        <v>97</v>
      </c>
      <c r="C57" s="32" t="s">
        <v>98</v>
      </c>
      <c r="D57" s="5">
        <v>38709</v>
      </c>
      <c r="E57" s="21">
        <v>2</v>
      </c>
      <c r="F57" s="19"/>
      <c r="G57" s="6"/>
      <c r="H57" s="6"/>
      <c r="I57" s="7"/>
      <c r="J57" s="28"/>
      <c r="K57" s="19"/>
      <c r="L57" s="27">
        <v>10</v>
      </c>
      <c r="M57" s="7">
        <f>411+260+76+113+17+277+285+198+475+396</f>
        <v>2508</v>
      </c>
      <c r="N57" s="28">
        <f>3016+2037+320+565+129+831+855+594+1425+1188</f>
        <v>10960</v>
      </c>
    </row>
    <row r="58" spans="1:14" ht="18.75" customHeight="1">
      <c r="A58" s="15">
        <v>55</v>
      </c>
      <c r="B58" s="31" t="s">
        <v>99</v>
      </c>
      <c r="C58" s="32" t="s">
        <v>12</v>
      </c>
      <c r="D58" s="5">
        <v>38716</v>
      </c>
      <c r="E58" s="21">
        <v>9</v>
      </c>
      <c r="F58" s="19"/>
      <c r="G58" s="6"/>
      <c r="H58" s="6"/>
      <c r="I58" s="7"/>
      <c r="J58" s="28"/>
      <c r="K58" s="19"/>
      <c r="L58" s="27">
        <v>14</v>
      </c>
      <c r="M58" s="7">
        <f>5101+2761+1545+448+1608+159+304+206+436+246+162+276+329+246</f>
        <v>13827</v>
      </c>
      <c r="N58" s="28">
        <f>41335+22428+10569.5+2994.5+6995.5+477+1541+1030+1308+1168.5+974+1343+1399+1115</f>
        <v>94678</v>
      </c>
    </row>
    <row r="59" spans="1:14" ht="18.75" customHeight="1">
      <c r="A59" s="15">
        <v>56</v>
      </c>
      <c r="B59" s="31" t="s">
        <v>100</v>
      </c>
      <c r="C59" s="32" t="s">
        <v>26</v>
      </c>
      <c r="D59" s="5">
        <v>38723</v>
      </c>
      <c r="E59" s="21">
        <v>3</v>
      </c>
      <c r="F59" s="19"/>
      <c r="G59" s="6"/>
      <c r="H59" s="6"/>
      <c r="I59" s="7"/>
      <c r="J59" s="28"/>
      <c r="K59" s="19"/>
      <c r="L59" s="27">
        <v>10</v>
      </c>
      <c r="M59" s="7">
        <f>2787+1607+844+585+460+145+463+399+9+7</f>
        <v>7306</v>
      </c>
      <c r="N59" s="28">
        <f>22570+12751+6691+4543+3462+1141+1389+1484.5+48+38</f>
        <v>54117.5</v>
      </c>
    </row>
    <row r="60" spans="1:14" ht="18.75" customHeight="1">
      <c r="A60" s="15">
        <v>57</v>
      </c>
      <c r="B60" s="31" t="s">
        <v>101</v>
      </c>
      <c r="C60" s="32" t="s">
        <v>102</v>
      </c>
      <c r="D60" s="5">
        <v>38723</v>
      </c>
      <c r="E60" s="21">
        <v>5</v>
      </c>
      <c r="F60" s="19"/>
      <c r="G60" s="6"/>
      <c r="H60" s="6"/>
      <c r="I60" s="7"/>
      <c r="J60" s="28"/>
      <c r="K60" s="19"/>
      <c r="L60" s="27">
        <v>6</v>
      </c>
      <c r="M60" s="7">
        <f>932+357+92+247+90+24</f>
        <v>1742</v>
      </c>
      <c r="N60" s="28">
        <f>7149+2747+756+1338+270+74</f>
        <v>12334</v>
      </c>
    </row>
    <row r="61" spans="1:14" ht="18.75" customHeight="1">
      <c r="A61" s="15">
        <v>58</v>
      </c>
      <c r="B61" s="31" t="s">
        <v>103</v>
      </c>
      <c r="C61" s="32" t="s">
        <v>104</v>
      </c>
      <c r="D61" s="5">
        <v>38744</v>
      </c>
      <c r="E61" s="21">
        <v>7</v>
      </c>
      <c r="F61" s="19"/>
      <c r="G61" s="6">
        <v>9</v>
      </c>
      <c r="H61" s="6">
        <v>6</v>
      </c>
      <c r="I61" s="7">
        <v>327</v>
      </c>
      <c r="J61" s="28">
        <v>1771.5</v>
      </c>
      <c r="K61" s="19"/>
      <c r="L61" s="27">
        <v>9</v>
      </c>
      <c r="M61" s="7">
        <f>2772+1034+467+35+792+451+260+597+327</f>
        <v>6735</v>
      </c>
      <c r="N61" s="28">
        <f>23060.5+7183+3670+700+2376+2273+1430+3390+1771.5</f>
        <v>45854</v>
      </c>
    </row>
    <row r="62" spans="1:14" ht="18.75" customHeight="1">
      <c r="A62" s="15">
        <v>59</v>
      </c>
      <c r="B62" s="31" t="s">
        <v>105</v>
      </c>
      <c r="C62" s="32" t="s">
        <v>38</v>
      </c>
      <c r="D62" s="5">
        <v>38751</v>
      </c>
      <c r="E62" s="21">
        <v>1</v>
      </c>
      <c r="F62" s="19"/>
      <c r="G62" s="6"/>
      <c r="H62" s="6"/>
      <c r="I62" s="7"/>
      <c r="J62" s="28"/>
      <c r="K62" s="19"/>
      <c r="L62" s="27">
        <v>6</v>
      </c>
      <c r="M62" s="7">
        <f>796+708+467+329+60+87</f>
        <v>2447</v>
      </c>
      <c r="N62" s="28">
        <f>6339+5656+3753+2609+448+675</f>
        <v>19480</v>
      </c>
    </row>
    <row r="63" spans="1:14" ht="18.75" customHeight="1">
      <c r="A63" s="15">
        <v>60</v>
      </c>
      <c r="B63" s="31" t="s">
        <v>107</v>
      </c>
      <c r="C63" s="32" t="s">
        <v>108</v>
      </c>
      <c r="D63" s="5">
        <v>38758</v>
      </c>
      <c r="E63" s="21">
        <v>4</v>
      </c>
      <c r="F63" s="19"/>
      <c r="G63" s="6">
        <v>9</v>
      </c>
      <c r="H63" s="6">
        <v>4</v>
      </c>
      <c r="I63" s="7">
        <v>308</v>
      </c>
      <c r="J63" s="28">
        <v>1352.5</v>
      </c>
      <c r="K63" s="19"/>
      <c r="L63" s="27">
        <v>9</v>
      </c>
      <c r="M63" s="7">
        <f>1552+1090+669+166+430+252+1516+804+308</f>
        <v>6787</v>
      </c>
      <c r="N63" s="28">
        <f>12456+7990+4147+1031+2942.5+1687.5+5526.5+3841.5+1352.5</f>
        <v>40974.5</v>
      </c>
    </row>
    <row r="64" spans="1:14" ht="18.75" customHeight="1">
      <c r="A64" s="15">
        <v>61</v>
      </c>
      <c r="B64" s="31" t="s">
        <v>109</v>
      </c>
      <c r="C64" s="32" t="s">
        <v>110</v>
      </c>
      <c r="D64" s="5">
        <v>38779</v>
      </c>
      <c r="E64" s="21">
        <v>10</v>
      </c>
      <c r="F64" s="19"/>
      <c r="G64" s="6">
        <v>6</v>
      </c>
      <c r="H64" s="6">
        <v>5</v>
      </c>
      <c r="I64" s="7">
        <v>587</v>
      </c>
      <c r="J64" s="28">
        <v>2285</v>
      </c>
      <c r="K64" s="19"/>
      <c r="L64" s="27">
        <v>6</v>
      </c>
      <c r="M64" s="7">
        <f>2548+994+309+438+475+587</f>
        <v>5351</v>
      </c>
      <c r="N64" s="28">
        <f>19635+7029.5+1939.5+1932.5+1425+2285</f>
        <v>34246.5</v>
      </c>
    </row>
    <row r="65" spans="1:14" ht="18.75" customHeight="1">
      <c r="A65" s="15">
        <v>62</v>
      </c>
      <c r="B65" s="31" t="s">
        <v>111</v>
      </c>
      <c r="C65" s="32" t="s">
        <v>112</v>
      </c>
      <c r="D65" s="5">
        <v>38786</v>
      </c>
      <c r="E65" s="21">
        <v>6</v>
      </c>
      <c r="F65" s="19"/>
      <c r="G65" s="6"/>
      <c r="H65" s="6"/>
      <c r="I65" s="7"/>
      <c r="J65" s="28"/>
      <c r="K65" s="19"/>
      <c r="L65" s="27">
        <v>3</v>
      </c>
      <c r="M65" s="7">
        <f>1039+275+26</f>
        <v>1340</v>
      </c>
      <c r="N65" s="28">
        <f>9397.5+2137+188</f>
        <v>11722.5</v>
      </c>
    </row>
    <row r="66" spans="1:14" ht="18.75" customHeight="1" thickBot="1">
      <c r="A66" s="15">
        <v>63</v>
      </c>
      <c r="B66" s="31" t="s">
        <v>116</v>
      </c>
      <c r="C66" s="32" t="s">
        <v>21</v>
      </c>
      <c r="D66" s="5">
        <v>38814</v>
      </c>
      <c r="E66" s="21">
        <v>14</v>
      </c>
      <c r="F66" s="19"/>
      <c r="G66" s="6">
        <v>1</v>
      </c>
      <c r="H66" s="6">
        <v>14</v>
      </c>
      <c r="I66" s="7">
        <v>4620</v>
      </c>
      <c r="J66" s="28">
        <v>43111</v>
      </c>
      <c r="K66" s="19"/>
      <c r="L66" s="27">
        <v>1</v>
      </c>
      <c r="M66" s="7">
        <f>4620</f>
        <v>4620</v>
      </c>
      <c r="N66" s="28">
        <f>43111</f>
        <v>43111</v>
      </c>
    </row>
    <row r="67" spans="2:14" ht="19.5" customHeight="1" thickBot="1">
      <c r="B67" s="58" t="s">
        <v>7</v>
      </c>
      <c r="C67" s="64"/>
      <c r="D67" s="64"/>
      <c r="E67" s="11">
        <f>SUM(E4:E66)</f>
        <v>371</v>
      </c>
      <c r="F67" s="17"/>
      <c r="G67" s="16"/>
      <c r="H67" s="11">
        <f>SUM(H4:H66)</f>
        <v>31</v>
      </c>
      <c r="I67" s="11">
        <f>SUM(I4:I66)</f>
        <v>5977</v>
      </c>
      <c r="J67" s="30">
        <f>SUM(J4:J66)</f>
        <v>49237</v>
      </c>
      <c r="K67" s="17"/>
      <c r="L67" s="11"/>
      <c r="M67" s="11">
        <f>SUM(M4:M66)</f>
        <v>677962</v>
      </c>
      <c r="N67" s="30">
        <f>SUM(N4:N66)</f>
        <v>3950445.05</v>
      </c>
    </row>
  </sheetData>
  <mergeCells count="4">
    <mergeCell ref="L2:N2"/>
    <mergeCell ref="B67:D67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2006-04-07T10:57:02Z</cp:lastPrinted>
  <dcterms:created xsi:type="dcterms:W3CDTF">2004-03-26T15:51:12Z</dcterms:created>
  <dcterms:modified xsi:type="dcterms:W3CDTF">2006-04-14T14:26:08Z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155612520</vt:i4>
  </property>
  <property fmtid="{D5CDD505-2E9C-101B-9397-08002B2CF9AE}" pid="3" name="_EmailSubject">
    <vt:lpwstr>Bir Film 2006/15.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