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Haftalık'!$A$1:$J$20</definedName>
    <definedName name="_xlnm.Print_Area" localSheetId="1">'Bir Film Tüm Filmler'!$A$3:$N$64</definedName>
  </definedNames>
  <calcPr fullCalcOnLoad="1"/>
</workbook>
</file>

<file path=xl/sharedStrings.xml><?xml version="1.0" encoding="utf-8"?>
<sst xmlns="http://schemas.openxmlformats.org/spreadsheetml/2006/main" count="175" uniqueCount="113">
  <si>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</si>
  <si>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</si>
  <si>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</si>
  <si>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</si>
  <si>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</si>
  <si>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</si>
  <si>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</si>
  <si>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</si>
  <si>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</si>
  <si>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</si>
  <si>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</si>
  <si>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</si>
  <si>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</si>
  <si>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</si>
  <si>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</si>
  <si>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</si>
  <si>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</si>
  <si>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</si>
  <si>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</si>
  <si>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</si>
  <si>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</si>
  <si>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</si>
  <si>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</si>
  <si>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</si>
  <si>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</si>
  <si>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</si>
  <si>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</si>
  <si>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</si>
  <si>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</si>
  <si>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</si>
  <si>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</si>
  <si>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</si>
  <si>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</si>
  <si>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</si>
  <si>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</si>
  <si>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</si>
  <si>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</si>
  <si>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</si>
  <si>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</si>
  <si>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</si>
  <si>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</si>
  <si>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</si>
  <si>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</si>
  <si>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</si>
  <si>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</si>
  <si>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</si>
  <si>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</si>
  <si>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</si>
  <si>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</si>
  <si>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</si>
  <si>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</si>
  <si>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</si>
  <si>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</si>
  <si>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</si>
  <si>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</si>
  <si>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</si>
  <si>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</si>
  <si>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</si>
  <si>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</si>
  <si>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</si>
  <si>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</si>
  <si>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</si>
  <si>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</si>
  <si>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</si>
  <si>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</si>
  <si>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</si>
  <si>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</si>
  <si>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</si>
  <si>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</si>
  <si>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</si>
  <si>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</si>
  <si>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</si>
  <si>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</si>
  <si>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</si>
  <si>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</si>
  <si>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</si>
  <si>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</si>
  <si>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</si>
  <si>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</si>
  <si>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</si>
  <si>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</si>
  <si>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</si>
  <si>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</si>
  <si>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</si>
  <si>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</si>
  <si>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</si>
  <si>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</si>
  <si>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</si>
  <si>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</si>
  <si>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</si>
  <si>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</si>
  <si>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</si>
  <si>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</si>
  <si>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</si>
  <si>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</si>
  <si>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</si>
  <si>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</si>
  <si>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</si>
  <si>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</si>
  <si>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</si>
  <si>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</si>
  <si>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TRUST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</si>
  <si>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</si>
  <si>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</si>
  <si>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</si>
  <si>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</si>
  <si>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</si>
  <si>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</si>
  <si>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2006 / 07</t>
  </si>
  <si>
    <t>10 - 16 Şubat 2006</t>
  </si>
  <si>
    <r>
      <t>16 Şubat 2006</t>
    </r>
    <r>
      <rPr>
        <b/>
        <sz val="14"/>
        <color indexed="9"/>
        <rFont val="Arial"/>
        <family val="2"/>
      </rPr>
      <t xml:space="preserve"> İtibarı ile</t>
    </r>
  </si>
  <si>
    <t>STOLEN EYES</t>
  </si>
  <si>
    <t>YAKA FILM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</si>
</sst>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9055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058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1524000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6" width="11.57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5" t="s">
        <v>8</v>
      </c>
      <c r="D2" s="55"/>
      <c r="E2" s="55"/>
      <c r="F2" s="55"/>
      <c r="G2" s="56"/>
      <c r="H2" s="57"/>
      <c r="I2" s="41" t="s">
        <v>10</v>
      </c>
      <c r="J2" s="42" t="s">
        <v>108</v>
      </c>
    </row>
    <row r="3" spans="2:10" ht="18" customHeight="1" thickBot="1">
      <c r="B3" s="38"/>
      <c r="C3" s="56"/>
      <c r="D3" s="56"/>
      <c r="E3" s="56"/>
      <c r="F3" s="56"/>
      <c r="G3" s="56"/>
      <c r="H3" s="57"/>
      <c r="I3" s="53" t="s">
        <v>109</v>
      </c>
      <c r="J3" s="54"/>
    </row>
    <row r="4" spans="2:10" ht="18" customHeight="1" thickBot="1">
      <c r="B4" s="38"/>
      <c r="C4" s="56"/>
      <c r="D4" s="56"/>
      <c r="E4" s="56"/>
      <c r="F4" s="56"/>
      <c r="G4" s="56"/>
      <c r="H4" s="57"/>
      <c r="I4" s="43" t="s">
        <v>9</v>
      </c>
      <c r="J4" s="44" t="s">
        <v>107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40">
        <v>1</v>
      </c>
      <c r="B7" s="3" t="s">
        <v>111</v>
      </c>
      <c r="C7" s="4" t="s">
        <v>112</v>
      </c>
      <c r="D7" s="5">
        <v>38758</v>
      </c>
      <c r="E7" s="6">
        <v>1</v>
      </c>
      <c r="F7" s="6">
        <v>4</v>
      </c>
      <c r="G7" s="7">
        <v>1552</v>
      </c>
      <c r="H7" s="28">
        <v>12456</v>
      </c>
      <c r="I7" s="7">
        <f>1552</f>
        <v>1552</v>
      </c>
      <c r="J7" s="28">
        <f>12456</f>
        <v>12456</v>
      </c>
      <c r="K7" s="45"/>
    </row>
    <row r="8" spans="1:11" s="2" customFormat="1" ht="24" customHeight="1">
      <c r="A8" s="40">
        <v>2</v>
      </c>
      <c r="B8" s="3" t="s">
        <v>106</v>
      </c>
      <c r="C8" s="4" t="s">
        <v>38</v>
      </c>
      <c r="D8" s="5">
        <v>38751</v>
      </c>
      <c r="E8" s="6">
        <v>2</v>
      </c>
      <c r="F8" s="6">
        <v>1</v>
      </c>
      <c r="G8" s="7">
        <v>708</v>
      </c>
      <c r="H8" s="28">
        <v>5656</v>
      </c>
      <c r="I8" s="7">
        <f>796+708</f>
        <v>1504</v>
      </c>
      <c r="J8" s="28">
        <f>6339+5656</f>
        <v>11995</v>
      </c>
      <c r="K8" s="45"/>
    </row>
    <row r="9" spans="1:11" s="2" customFormat="1" ht="24" customHeight="1">
      <c r="A9" s="40">
        <v>3</v>
      </c>
      <c r="B9" s="3" t="s">
        <v>84</v>
      </c>
      <c r="C9" s="4" t="s">
        <v>24</v>
      </c>
      <c r="D9" s="5">
        <v>38576</v>
      </c>
      <c r="E9" s="6">
        <v>9</v>
      </c>
      <c r="F9" s="6">
        <v>1</v>
      </c>
      <c r="G9" s="7">
        <v>515</v>
      </c>
      <c r="H9" s="28">
        <v>1545</v>
      </c>
      <c r="I9" s="7">
        <f>614+403+373+249+20+227+71+356+515</f>
        <v>2828</v>
      </c>
      <c r="J9" s="28">
        <f>5147+3151+2811+1993+134+1294+416.5+1068+1545</f>
        <v>17559.5</v>
      </c>
      <c r="K9" s="45"/>
    </row>
    <row r="10" spans="1:11" s="2" customFormat="1" ht="24" customHeight="1">
      <c r="A10" s="40">
        <v>4</v>
      </c>
      <c r="B10" s="3" t="s">
        <v>104</v>
      </c>
      <c r="C10" s="4" t="s">
        <v>105</v>
      </c>
      <c r="D10" s="5">
        <v>38744</v>
      </c>
      <c r="E10" s="6">
        <v>3</v>
      </c>
      <c r="F10" s="6">
        <v>7</v>
      </c>
      <c r="G10" s="7">
        <v>467</v>
      </c>
      <c r="H10" s="28">
        <v>3670</v>
      </c>
      <c r="I10" s="7">
        <f>2772+1034+467</f>
        <v>4273</v>
      </c>
      <c r="J10" s="28">
        <f>23060.5+7183+3670</f>
        <v>33913.5</v>
      </c>
      <c r="K10" s="45"/>
    </row>
    <row r="11" spans="1:11" s="2" customFormat="1" ht="24" customHeight="1">
      <c r="A11" s="40">
        <v>5</v>
      </c>
      <c r="B11" s="3" t="s">
        <v>94</v>
      </c>
      <c r="C11" s="4" t="s">
        <v>83</v>
      </c>
      <c r="D11" s="5">
        <v>38660</v>
      </c>
      <c r="E11" s="6">
        <v>9</v>
      </c>
      <c r="F11" s="6">
        <v>1</v>
      </c>
      <c r="G11" s="7">
        <v>356</v>
      </c>
      <c r="H11" s="28">
        <v>1068</v>
      </c>
      <c r="I11" s="7">
        <f>4953+2834+1525+1678+808+620+471+396+356</f>
        <v>13641</v>
      </c>
      <c r="J11" s="28">
        <f>37589.5+21430+10735+7513+3397+2698.5+1694+1188+1068</f>
        <v>87313</v>
      </c>
      <c r="K11" s="45"/>
    </row>
    <row r="12" spans="1:11" s="2" customFormat="1" ht="24" customHeight="1">
      <c r="A12" s="40">
        <v>6</v>
      </c>
      <c r="B12" s="3" t="s">
        <v>99</v>
      </c>
      <c r="C12" s="4" t="s">
        <v>12</v>
      </c>
      <c r="D12" s="5">
        <v>38716</v>
      </c>
      <c r="E12" s="6">
        <v>7</v>
      </c>
      <c r="F12" s="6">
        <v>3</v>
      </c>
      <c r="G12" s="7">
        <v>304</v>
      </c>
      <c r="H12" s="28">
        <v>1541</v>
      </c>
      <c r="I12" s="7">
        <f>5101+2761+1545+448+1608+159+304</f>
        <v>11926</v>
      </c>
      <c r="J12" s="28">
        <f>41335+22428+10569.5+2994.5+6995.5+477+1541</f>
        <v>86340.5</v>
      </c>
      <c r="K12" s="45"/>
    </row>
    <row r="13" spans="1:11" s="2" customFormat="1" ht="24" customHeight="1">
      <c r="A13" s="40">
        <v>7</v>
      </c>
      <c r="B13" s="3" t="s">
        <v>97</v>
      </c>
      <c r="C13" s="4" t="s">
        <v>98</v>
      </c>
      <c r="D13" s="5">
        <v>38709</v>
      </c>
      <c r="E13" s="6">
        <v>7</v>
      </c>
      <c r="F13" s="6">
        <v>1</v>
      </c>
      <c r="G13" s="7">
        <v>285</v>
      </c>
      <c r="H13" s="28">
        <v>855</v>
      </c>
      <c r="I13" s="7">
        <f>411+260+76+113+17+277+285</f>
        <v>1439</v>
      </c>
      <c r="J13" s="28">
        <f>3016+2037+320+565+129+831+855</f>
        <v>7753</v>
      </c>
      <c r="K13" s="45"/>
    </row>
    <row r="14" spans="1:11" s="2" customFormat="1" ht="24" customHeight="1">
      <c r="A14" s="40">
        <v>8</v>
      </c>
      <c r="B14" s="3" t="s">
        <v>77</v>
      </c>
      <c r="C14" s="4" t="s">
        <v>78</v>
      </c>
      <c r="D14" s="5">
        <v>38527</v>
      </c>
      <c r="E14" s="6">
        <v>18</v>
      </c>
      <c r="F14" s="6">
        <v>1</v>
      </c>
      <c r="G14" s="7">
        <v>277</v>
      </c>
      <c r="H14" s="28">
        <v>831</v>
      </c>
      <c r="I14" s="7">
        <f>22276+10695+6895+8027+5355+5096+3300+2445+1008+304+141+354+317+59+440+112+356+277</f>
        <v>67457</v>
      </c>
      <c r="J14" s="28">
        <f>154087+69943.5+42582.5+46660.5+28605+26705.5+16050+12214+4188+1367.5+522.5+1501.5+1585+314+1412+504+1068+831</f>
        <v>410141.5</v>
      </c>
      <c r="K14" s="45"/>
    </row>
    <row r="15" spans="1:12" s="2" customFormat="1" ht="24" customHeight="1">
      <c r="A15" s="40">
        <v>9</v>
      </c>
      <c r="B15" s="3" t="s">
        <v>46</v>
      </c>
      <c r="C15" s="4" t="s">
        <v>21</v>
      </c>
      <c r="D15" s="5">
        <v>38072</v>
      </c>
      <c r="E15" s="6">
        <v>27</v>
      </c>
      <c r="F15" s="6">
        <v>1</v>
      </c>
      <c r="G15" s="7">
        <v>277</v>
      </c>
      <c r="H15" s="28">
        <v>831</v>
      </c>
      <c r="I15" s="7">
        <f>23696+654+475+94+57+277</f>
        <v>25253</v>
      </c>
      <c r="J15" s="28">
        <f>144986.5+1962+1425+658+399+831</f>
        <v>150261.5</v>
      </c>
      <c r="K15" s="45"/>
      <c r="L15" s="45"/>
    </row>
    <row r="16" spans="1:11" s="2" customFormat="1" ht="24" customHeight="1">
      <c r="A16" s="40">
        <v>10</v>
      </c>
      <c r="B16" s="3" t="s">
        <v>100</v>
      </c>
      <c r="C16" s="4" t="s">
        <v>101</v>
      </c>
      <c r="D16" s="5">
        <v>38723</v>
      </c>
      <c r="E16" s="6">
        <v>6</v>
      </c>
      <c r="F16" s="6">
        <v>1</v>
      </c>
      <c r="G16" s="7">
        <v>145</v>
      </c>
      <c r="H16" s="28">
        <v>1141</v>
      </c>
      <c r="I16" s="7">
        <f>2787+1607+844+585+460+145</f>
        <v>6428</v>
      </c>
      <c r="J16" s="28">
        <f>22570+12751+6691+4543+3462+1141</f>
        <v>51158</v>
      </c>
      <c r="K16" s="45"/>
    </row>
    <row r="17" spans="1:11" s="2" customFormat="1" ht="24" customHeight="1">
      <c r="A17" s="40">
        <v>11</v>
      </c>
      <c r="B17" s="3" t="s">
        <v>91</v>
      </c>
      <c r="C17" s="4" t="s">
        <v>83</v>
      </c>
      <c r="D17" s="5">
        <v>38639</v>
      </c>
      <c r="E17" s="6">
        <v>11</v>
      </c>
      <c r="F17" s="6">
        <v>1</v>
      </c>
      <c r="G17" s="7">
        <v>105</v>
      </c>
      <c r="H17" s="28">
        <v>315</v>
      </c>
      <c r="I17" s="7">
        <f>3714+3514+2496+1322+559+1053+41+881+30+141+105</f>
        <v>13856</v>
      </c>
      <c r="J17" s="28">
        <f>28963.5+28618+20693+7789.5+4183+3517+224+3660+150+741+315</f>
        <v>98854</v>
      </c>
      <c r="K17" s="45"/>
    </row>
    <row r="18" spans="1:11" s="2" customFormat="1" ht="24" customHeight="1">
      <c r="A18" s="40">
        <v>12</v>
      </c>
      <c r="B18" s="3" t="s">
        <v>96</v>
      </c>
      <c r="C18" s="4" t="s">
        <v>12</v>
      </c>
      <c r="D18" s="5">
        <v>38688</v>
      </c>
      <c r="E18" s="6">
        <v>11</v>
      </c>
      <c r="F18" s="6">
        <v>1</v>
      </c>
      <c r="G18" s="7">
        <v>5</v>
      </c>
      <c r="H18" s="28">
        <v>27</v>
      </c>
      <c r="I18" s="7">
        <f>1142+792+838+412+162+13+8+158+367+15+5</f>
        <v>3912</v>
      </c>
      <c r="J18" s="28">
        <f>9081+6367+5550.5+2849+1028+105+60+1038+1128+85+27</f>
        <v>27318.5</v>
      </c>
      <c r="K18" s="45"/>
    </row>
    <row r="19" spans="1:10" ht="10.5" customHeight="1" thickBot="1">
      <c r="A19" s="40"/>
      <c r="B19" s="46"/>
      <c r="C19" s="47"/>
      <c r="D19" s="48"/>
      <c r="E19" s="49"/>
      <c r="F19" s="49"/>
      <c r="G19" s="50"/>
      <c r="H19" s="51"/>
      <c r="I19" s="50"/>
      <c r="J19" s="51"/>
    </row>
    <row r="20" spans="2:10" ht="20.25" customHeight="1" thickBot="1">
      <c r="B20" s="58" t="s">
        <v>7</v>
      </c>
      <c r="C20" s="59"/>
      <c r="D20" s="59"/>
      <c r="E20" s="60"/>
      <c r="F20" s="11">
        <f>SUM(F7:F18)</f>
        <v>23</v>
      </c>
      <c r="G20" s="11">
        <f>SUM(G7:G18)</f>
        <v>4996</v>
      </c>
      <c r="H20" s="30">
        <f>SUM(H7:H18)</f>
        <v>29936</v>
      </c>
      <c r="I20" s="12"/>
      <c r="J20" s="13"/>
    </row>
  </sheetData>
  <mergeCells count="3">
    <mergeCell ref="I3:J3"/>
    <mergeCell ref="C2:H4"/>
    <mergeCell ref="B20:E20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showGridLines="0" zoomScale="75" zoomScaleNormal="75" workbookViewId="0" topLeftCell="A1">
      <pane ySplit="3" topLeftCell="BM27" activePane="bottomLeft" state="frozen"/>
      <selection pane="topLeft" activeCell="A1" sqref="A1"/>
      <selection pane="bottomLeft" activeCell="A64" sqref="A64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6" t="s">
        <v>59</v>
      </c>
      <c r="C2" s="65"/>
      <c r="D2" s="65"/>
      <c r="E2" s="65"/>
      <c r="F2" s="18"/>
      <c r="G2" s="65" t="s">
        <v>109</v>
      </c>
      <c r="H2" s="65"/>
      <c r="I2" s="65"/>
      <c r="J2" s="65"/>
      <c r="K2" s="18"/>
      <c r="L2" s="61" t="s">
        <v>110</v>
      </c>
      <c r="M2" s="62"/>
      <c r="N2" s="63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52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52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52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46</v>
      </c>
      <c r="C18" s="32" t="s">
        <v>21</v>
      </c>
      <c r="D18" s="5">
        <v>38072</v>
      </c>
      <c r="E18" s="22">
        <v>10</v>
      </c>
      <c r="F18" s="20"/>
      <c r="G18" s="6">
        <v>27</v>
      </c>
      <c r="H18" s="6">
        <v>1</v>
      </c>
      <c r="I18" s="7">
        <v>277</v>
      </c>
      <c r="J18" s="28">
        <v>831</v>
      </c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52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23</v>
      </c>
      <c r="M42" s="7">
        <f>2789+1727+1388+680+1807+625+989+1020+889+910+721+589+638+984+701+821+834+332+182+881+915+58+515</f>
        <v>20995</v>
      </c>
      <c r="N42" s="28">
        <f>22778+10601+8594+4583+9364.5+3598+6225.5+6523+4933.5+4428+3825.5+3189+3765.5+5757.5+4033+4106+4021+2190+1121.5+3123+2905+177+1545</f>
        <v>121387.5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>
        <v>18</v>
      </c>
      <c r="H45" s="6">
        <v>1</v>
      </c>
      <c r="I45" s="7">
        <v>277</v>
      </c>
      <c r="J45" s="28">
        <v>831</v>
      </c>
      <c r="K45" s="19"/>
      <c r="L45" s="27">
        <v>18</v>
      </c>
      <c r="M45" s="7">
        <f>22276+10695+6895+8027+5355+5096+3300+2445+1008+304+141+354+317+59+440+112+356+277</f>
        <v>67457</v>
      </c>
      <c r="N45" s="28">
        <f>154087+69943.5+42582.5+46660.5+28605+26705.5+16050+12214+4188+1367.5+522.5+1501.5+1585+314+1412+504+1068+831</f>
        <v>410141.5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15</v>
      </c>
      <c r="M48" s="7">
        <f>5784+3021+2132+2749+1971+1476+548+235+132+276+72+47+356+89+23</f>
        <v>18911</v>
      </c>
      <c r="N48" s="28">
        <f>46886+23773.5+13445+15927.5+10251.5+6843+2778+954+709+1175+367+167.5+1068+267+69</f>
        <v>124681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>
        <v>9</v>
      </c>
      <c r="H49" s="6">
        <v>1</v>
      </c>
      <c r="I49" s="7">
        <v>515</v>
      </c>
      <c r="J49" s="28">
        <v>1545</v>
      </c>
      <c r="K49" s="19"/>
      <c r="L49" s="27">
        <v>9</v>
      </c>
      <c r="M49" s="7">
        <f>614+403+373+249+20+227+71+356+515</f>
        <v>2828</v>
      </c>
      <c r="N49" s="28">
        <f>5147+3151+2811+1993+134+1294+416.5+1068+1545</f>
        <v>17559.5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10</v>
      </c>
      <c r="M51" s="7">
        <f>5199+2957+1586+911+479+1209+396+166+147+48</f>
        <v>13098</v>
      </c>
      <c r="N51" s="28">
        <f>37775.5+21253+11530+4890+2484+5413.5+1188+835+752+148</f>
        <v>86269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>
        <v>11</v>
      </c>
      <c r="H52" s="6">
        <v>1</v>
      </c>
      <c r="I52" s="7">
        <v>105</v>
      </c>
      <c r="J52" s="28">
        <v>315</v>
      </c>
      <c r="K52" s="19"/>
      <c r="L52" s="27">
        <v>11</v>
      </c>
      <c r="M52" s="7">
        <f>3714+3514+2496+1322+559+1053+41+881+30+141+105</f>
        <v>13856</v>
      </c>
      <c r="N52" s="28">
        <f>28963.5+28618+20693+7789.5+4183+3517+224+3660+150+741+315</f>
        <v>98854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9</v>
      </c>
      <c r="M53" s="7">
        <f>734+283+177+162+450+470+515+475+16</f>
        <v>3282</v>
      </c>
      <c r="N53" s="28">
        <f>5926+2349+928+998.5+1715.5+1513+1545+1425+82</f>
        <v>16482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>
        <v>9</v>
      </c>
      <c r="H54" s="6">
        <v>1</v>
      </c>
      <c r="I54" s="7">
        <v>356</v>
      </c>
      <c r="J54" s="28">
        <v>1068</v>
      </c>
      <c r="K54" s="19"/>
      <c r="L54" s="27">
        <v>9</v>
      </c>
      <c r="M54" s="7">
        <f>4953+2834+1525+1678+808+620+471+396+356</f>
        <v>13641</v>
      </c>
      <c r="N54" s="28">
        <f>37589.5+21430+10735+7513+3397+2698.5+1694+1188+1068</f>
        <v>87313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9</v>
      </c>
      <c r="M55" s="7">
        <f>1984+886+304+13+45+22+356+25+554</f>
        <v>4189</v>
      </c>
      <c r="N55" s="28">
        <f>15934.5+5962.5+2065.5+65+247.5+98+1068+250+1662</f>
        <v>27353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>
        <v>11</v>
      </c>
      <c r="H56" s="6">
        <v>1</v>
      </c>
      <c r="I56" s="7">
        <v>5</v>
      </c>
      <c r="J56" s="28">
        <v>27</v>
      </c>
      <c r="K56" s="19"/>
      <c r="L56" s="27">
        <v>11</v>
      </c>
      <c r="M56" s="7">
        <f>1142+792+838+412+162+13+8+158+367+15+5</f>
        <v>3912</v>
      </c>
      <c r="N56" s="28">
        <f>9081+6367+5550.5+2849+1028+105+60+1038+1128+85+27</f>
        <v>27318.5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>
        <v>7</v>
      </c>
      <c r="H57" s="6">
        <v>1</v>
      </c>
      <c r="I57" s="7">
        <v>285</v>
      </c>
      <c r="J57" s="28">
        <v>855</v>
      </c>
      <c r="K57" s="19"/>
      <c r="L57" s="27">
        <v>7</v>
      </c>
      <c r="M57" s="7">
        <f>411+260+76+113+17+277+285</f>
        <v>1439</v>
      </c>
      <c r="N57" s="28">
        <f>3016+2037+320+565+129+831+855</f>
        <v>7753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7</v>
      </c>
      <c r="H58" s="6">
        <v>3</v>
      </c>
      <c r="I58" s="7">
        <v>304</v>
      </c>
      <c r="J58" s="28">
        <v>1541</v>
      </c>
      <c r="K58" s="19"/>
      <c r="L58" s="27">
        <v>7</v>
      </c>
      <c r="M58" s="7">
        <f>5101+2761+1545+448+1608+159+304</f>
        <v>11926</v>
      </c>
      <c r="N58" s="28">
        <f>41335+22428+10569.5+2994.5+6995.5+477+1541</f>
        <v>86340.5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>
        <v>6</v>
      </c>
      <c r="H59" s="6">
        <v>1</v>
      </c>
      <c r="I59" s="7">
        <v>145</v>
      </c>
      <c r="J59" s="28">
        <v>1141</v>
      </c>
      <c r="K59" s="19"/>
      <c r="L59" s="27">
        <v>6</v>
      </c>
      <c r="M59" s="7">
        <f>2787+1607+844+585+460+145</f>
        <v>6428</v>
      </c>
      <c r="N59" s="28">
        <f>22570+12751+6691+4543+3462+1141</f>
        <v>51158</v>
      </c>
    </row>
    <row r="60" spans="1:14" ht="18.75" customHeight="1">
      <c r="A60" s="15">
        <v>57</v>
      </c>
      <c r="B60" s="31" t="s">
        <v>102</v>
      </c>
      <c r="C60" s="32" t="s">
        <v>103</v>
      </c>
      <c r="D60" s="5">
        <v>38723</v>
      </c>
      <c r="E60" s="21">
        <v>5</v>
      </c>
      <c r="F60" s="19"/>
      <c r="G60" s="6"/>
      <c r="H60" s="6"/>
      <c r="I60" s="7"/>
      <c r="J60" s="28"/>
      <c r="K60" s="19"/>
      <c r="L60" s="27">
        <v>4</v>
      </c>
      <c r="M60" s="7">
        <f>932+357+92+247</f>
        <v>1628</v>
      </c>
      <c r="N60" s="28">
        <f>7149+2747+756+1338</f>
        <v>11990</v>
      </c>
    </row>
    <row r="61" spans="1:14" ht="18.75" customHeight="1">
      <c r="A61" s="15">
        <v>58</v>
      </c>
      <c r="B61" s="31" t="s">
        <v>104</v>
      </c>
      <c r="C61" s="32" t="s">
        <v>105</v>
      </c>
      <c r="D61" s="5">
        <v>38744</v>
      </c>
      <c r="E61" s="21">
        <v>7</v>
      </c>
      <c r="F61" s="19"/>
      <c r="G61" s="6">
        <v>3</v>
      </c>
      <c r="H61" s="6">
        <v>7</v>
      </c>
      <c r="I61" s="7">
        <v>467</v>
      </c>
      <c r="J61" s="28">
        <v>3670</v>
      </c>
      <c r="K61" s="19"/>
      <c r="L61" s="27">
        <v>3</v>
      </c>
      <c r="M61" s="7">
        <f>2772+1034+467</f>
        <v>4273</v>
      </c>
      <c r="N61" s="28">
        <f>23060.5+7183+3670</f>
        <v>33913.5</v>
      </c>
    </row>
    <row r="62" spans="1:14" ht="18.75" customHeight="1">
      <c r="A62" s="15">
        <v>59</v>
      </c>
      <c r="B62" s="31" t="s">
        <v>106</v>
      </c>
      <c r="C62" s="32" t="s">
        <v>38</v>
      </c>
      <c r="D62" s="5">
        <v>38751</v>
      </c>
      <c r="E62" s="21">
        <v>1</v>
      </c>
      <c r="F62" s="19"/>
      <c r="G62" s="6">
        <v>2</v>
      </c>
      <c r="H62" s="6">
        <v>1</v>
      </c>
      <c r="I62" s="7">
        <v>708</v>
      </c>
      <c r="J62" s="28">
        <v>5656</v>
      </c>
      <c r="K62" s="19"/>
      <c r="L62" s="27">
        <v>2</v>
      </c>
      <c r="M62" s="7">
        <f>796+708</f>
        <v>1504</v>
      </c>
      <c r="N62" s="28">
        <f>6339+5656</f>
        <v>11995</v>
      </c>
    </row>
    <row r="63" spans="1:14" ht="18.75" customHeight="1" thickBot="1">
      <c r="A63" s="15">
        <v>60</v>
      </c>
      <c r="B63" s="31" t="s">
        <v>111</v>
      </c>
      <c r="C63" s="32" t="s">
        <v>112</v>
      </c>
      <c r="D63" s="5">
        <v>38758</v>
      </c>
      <c r="E63" s="21">
        <v>4</v>
      </c>
      <c r="F63" s="19"/>
      <c r="G63" s="6">
        <v>1</v>
      </c>
      <c r="H63" s="6">
        <v>4</v>
      </c>
      <c r="I63" s="7">
        <v>1552</v>
      </c>
      <c r="J63" s="28">
        <v>12456</v>
      </c>
      <c r="K63" s="19"/>
      <c r="L63" s="27">
        <v>1</v>
      </c>
      <c r="M63" s="7">
        <f>1552</f>
        <v>1552</v>
      </c>
      <c r="N63" s="28">
        <f>12456</f>
        <v>12456</v>
      </c>
    </row>
    <row r="64" spans="2:14" ht="19.5" customHeight="1" thickBot="1">
      <c r="B64" s="58" t="s">
        <v>7</v>
      </c>
      <c r="C64" s="64"/>
      <c r="D64" s="64"/>
      <c r="E64" s="11">
        <f>SUM(E4:E63)</f>
        <v>341</v>
      </c>
      <c r="F64" s="17"/>
      <c r="G64" s="16"/>
      <c r="H64" s="11">
        <f>SUM(H4:H63)</f>
        <v>23</v>
      </c>
      <c r="I64" s="11">
        <f>SUM(I4:I63)</f>
        <v>4996</v>
      </c>
      <c r="J64" s="30">
        <f>SUM(J4:J63)</f>
        <v>29936</v>
      </c>
      <c r="K64" s="17"/>
      <c r="L64" s="11"/>
      <c r="M64" s="11">
        <f>SUM(M4:M63)</f>
        <v>647156</v>
      </c>
      <c r="N64" s="30">
        <f>SUM(N4:N63)</f>
        <v>3776487.05</v>
      </c>
    </row>
  </sheetData>
  <mergeCells count="4">
    <mergeCell ref="L2:N2"/>
    <mergeCell ref="B64:D64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2006-02-17T12:54:28Z</cp:lastPrinted>
  <dcterms:created xsi:type="dcterms:W3CDTF">2004-03-26T15:51:12Z</dcterms:created>
  <dcterms:modified xsi:type="dcterms:W3CDTF">2006-02-17T13:42:10Z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1601654418</vt:i4>
  </property>
  <property fmtid="{D5CDD505-2E9C-101B-9397-08002B2CF9AE}" pid="3" name="_EmailSubject">
    <vt:lpwstr>Bir Film 2006/07.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