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80" windowHeight="12120" activeTab="0"/>
  </bookViews>
  <sheets>
    <sheet name="30 Dec - 01 Jan (WK 01)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'30 Dec - 01 Jan (WK 01)'!$A$1:$K$20</definedName>
  </definedNames>
  <calcPr fullCalcOnLoad="1"/>
</workbook>
</file>

<file path=xl/sharedStrings.xml><?xml version="1.0" encoding="utf-8"?>
<sst xmlns="http://schemas.openxmlformats.org/spreadsheetml/2006/main" count="41" uniqueCount="33">
  <si>
    <t>TITLE</t>
  </si>
  <si>
    <t>COMPANY</t>
  </si>
  <si>
    <t>RELEASE DATE</t>
  </si>
  <si>
    <t xml:space="preserve">WEEKS </t>
  </si>
  <si>
    <t># SCR.</t>
  </si>
  <si>
    <t>BOX OFFICE</t>
  </si>
  <si>
    <t>ADMISSION</t>
  </si>
  <si>
    <t>CUM. BOX OFFICE</t>
  </si>
  <si>
    <t>CUM. ADMISSION</t>
  </si>
  <si>
    <t>ZATHURA</t>
  </si>
  <si>
    <t>COLUMBIA</t>
  </si>
  <si>
    <t>EXORCISM OF EMILY ROSE</t>
  </si>
  <si>
    <t>HARRY POTTER 4</t>
  </si>
  <si>
    <t>WARNER BROS.</t>
  </si>
  <si>
    <t>SAW 2</t>
  </si>
  <si>
    <t>FIDA</t>
  </si>
  <si>
    <t>BROTHERS GRIMM</t>
  </si>
  <si>
    <t>FILMPOP</t>
  </si>
  <si>
    <t>HISTORY OF VIOLENCE</t>
  </si>
  <si>
    <t>PRA</t>
  </si>
  <si>
    <t>LEGEND OF ZORRO</t>
  </si>
  <si>
    <t>CUORE SACRO</t>
  </si>
  <si>
    <t>AFS</t>
  </si>
  <si>
    <t>LORD OF WAR</t>
  </si>
  <si>
    <t>AMITYVILLE HORROR</t>
  </si>
  <si>
    <t>KISS KISS BANG BANG</t>
  </si>
  <si>
    <t>DEUCE BIGALOW 2</t>
  </si>
  <si>
    <t>SOUND OF ISTANBUL</t>
  </si>
  <si>
    <t>R FILM</t>
  </si>
  <si>
    <t>TIM BURTON'S CORPSE BRIDE</t>
  </si>
  <si>
    <t>POLAR EXPRESS</t>
  </si>
  <si>
    <t>TOTAL</t>
  </si>
  <si>
    <t xml:space="preserve">SCREEN AVERAGE : 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</si>
</sst>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-mmm\-yy"/>
    <numFmt numFmtId="173" formatCode="_(* #,##0_);_(* \(#,##0\);_(* &quot;-&quot;??_);_(@_)"/>
    <numFmt numFmtId="174" formatCode="_-* #,##0\ _T_L_-;\-* #,##0\ _T_L_-;_-* &quot;-&quot;??\ _T_L_-;_-@_-"/>
    <numFmt numFmtId="175" formatCode="mm/dd/yy"/>
    <numFmt numFmtId="176" formatCode="dd/mm/yy"/>
    <numFmt numFmtId="177" formatCode="#,##0\ \ "/>
    <numFmt numFmtId="178" formatCode="_(&quot;$&quot;* #,##0.00_);_(&quot;$&quot;* \(#,##0.00\);_(&quot;$&quot;* &quot;-&quot;??_);_(@_)"/>
    <numFmt numFmtId="179" formatCode="#,##0_ ;[Red]\-#,##0\ "/>
    <numFmt numFmtId="180" formatCode="#,##0.00\ 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sz val="9"/>
      <name val="Trebuchet MS"/>
      <family val="2"/>
    </font>
    <font>
      <sz val="14"/>
      <color indexed="9"/>
      <name val="Impact"/>
      <family val="2"/>
    </font>
    <font>
      <sz val="12"/>
      <name val="Trebuchet MS"/>
      <family val="2"/>
    </font>
    <font>
      <sz val="14"/>
      <name val="Arial"/>
      <family val="2"/>
    </font>
    <font>
      <sz val="12"/>
      <name val="Tahoma"/>
      <family val="2"/>
    </font>
    <font>
      <sz val="16"/>
      <color indexed="9"/>
      <name val="Impact"/>
      <family val="2"/>
    </font>
    <font>
      <sz val="12"/>
      <color indexed="9"/>
      <name val="Impact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43" fontId="3" fillId="0" borderId="4" xfId="15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80" fontId="7" fillId="0" borderId="11" xfId="15" applyNumberFormat="1" applyFont="1" applyBorder="1" applyAlignment="1">
      <alignment vertical="center"/>
    </xf>
    <xf numFmtId="173" fontId="7" fillId="0" borderId="11" xfId="15" applyNumberFormat="1" applyFont="1" applyBorder="1" applyAlignment="1">
      <alignment vertical="center"/>
    </xf>
    <xf numFmtId="173" fontId="7" fillId="0" borderId="12" xfId="15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0" fontId="9" fillId="0" borderId="2" xfId="15" applyNumberFormat="1" applyFont="1" applyBorder="1" applyAlignment="1">
      <alignment vertical="center"/>
    </xf>
    <xf numFmtId="173" fontId="9" fillId="0" borderId="2" xfId="15" applyNumberFormat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/>
    </xf>
    <xf numFmtId="180" fontId="10" fillId="2" borderId="14" xfId="0" applyNumberFormat="1" applyFont="1" applyFill="1" applyBorder="1" applyAlignment="1">
      <alignment vertical="center"/>
    </xf>
    <xf numFmtId="173" fontId="10" fillId="2" borderId="14" xfId="0" applyNumberFormat="1" applyFont="1" applyFill="1" applyBorder="1" applyAlignment="1">
      <alignment vertical="center"/>
    </xf>
    <xf numFmtId="173" fontId="11" fillId="2" borderId="15" xfId="0" applyNumberFormat="1" applyFont="1" applyFill="1" applyBorder="1" applyAlignment="1">
      <alignment horizontal="right" vertical="center"/>
    </xf>
    <xf numFmtId="1" fontId="11" fillId="2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1019175</xdr:colOff>
      <xdr:row>0</xdr:row>
      <xdr:rowOff>1133475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0"/>
          <a:ext cx="11610975" cy="1133475"/>
        </a:xfrm>
        <a:prstGeom prst="rect">
          <a:avLst/>
        </a:prstGeom>
        <a:solidFill>
          <a:srgbClr val="000000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WARNER BROS. 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2</xdr:col>
      <xdr:colOff>19050</xdr:colOff>
      <xdr:row>0</xdr:row>
      <xdr:rowOff>19050</xdr:rowOff>
    </xdr:from>
    <xdr:to>
      <xdr:col>2</xdr:col>
      <xdr:colOff>1600200</xdr:colOff>
      <xdr:row>0</xdr:row>
      <xdr:rowOff>1114425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1581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952500</xdr:colOff>
      <xdr:row>0</xdr:row>
      <xdr:rowOff>447675</xdr:rowOff>
    </xdr:from>
    <xdr:to>
      <xdr:col>10</xdr:col>
      <xdr:colOff>942975</xdr:colOff>
      <xdr:row>0</xdr:row>
      <xdr:rowOff>1019175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58300" y="447675"/>
          <a:ext cx="2552700" cy="571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01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30 DEC 2005 - 05 JAN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="80" zoomScaleNormal="8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3" sqref="M3"/>
    </sheetView>
  </sheetViews>
  <sheetFormatPr defaultColWidth="9.140625" defaultRowHeight="12.75"/>
  <cols>
    <col min="1" max="1" width="3.7109375" style="28" customWidth="1"/>
    <col min="2" max="2" width="1.7109375" style="30" customWidth="1"/>
    <col min="3" max="3" width="40.7109375" style="28" customWidth="1"/>
    <col min="4" max="4" width="20.7109375" style="42" customWidth="1"/>
    <col min="5" max="5" width="17.7109375" style="28" customWidth="1"/>
    <col min="6" max="6" width="7.7109375" style="28" customWidth="1"/>
    <col min="7" max="7" width="7.7109375" style="42" customWidth="1"/>
    <col min="8" max="8" width="24.57421875" style="28" customWidth="1"/>
    <col min="9" max="9" width="15.7109375" style="28" customWidth="1"/>
    <col min="10" max="10" width="22.7109375" style="28" customWidth="1"/>
    <col min="11" max="11" width="15.7109375" style="28" customWidth="1"/>
    <col min="12" max="12" width="12.421875" style="28" bestFit="1" customWidth="1"/>
    <col min="13" max="13" width="9.140625" style="8" customWidth="1"/>
    <col min="14" max="16384" width="9.140625" style="28" customWidth="1"/>
  </cols>
  <sheetData>
    <row r="1" spans="2:13" s="1" customFormat="1" ht="90" customHeight="1">
      <c r="B1" s="2"/>
      <c r="C1" s="3"/>
      <c r="D1" s="4"/>
      <c r="E1" s="5"/>
      <c r="F1" s="5"/>
      <c r="G1" s="4"/>
      <c r="H1" s="5"/>
      <c r="I1" s="5"/>
      <c r="J1" s="6"/>
      <c r="K1" s="7"/>
      <c r="M1" s="8"/>
    </row>
    <row r="2" spans="2:13" s="1" customFormat="1" ht="4.5" customHeight="1" thickBot="1">
      <c r="B2" s="9"/>
      <c r="C2" s="10"/>
      <c r="D2" s="9"/>
      <c r="E2" s="11"/>
      <c r="F2" s="11"/>
      <c r="G2" s="9"/>
      <c r="H2" s="11"/>
      <c r="I2" s="11"/>
      <c r="J2" s="12"/>
      <c r="K2" s="12"/>
      <c r="M2" s="8"/>
    </row>
    <row r="3" spans="1:13" s="1" customFormat="1" ht="24.75" customHeight="1" thickBot="1">
      <c r="A3" s="13"/>
      <c r="B3" s="14"/>
      <c r="C3" s="15" t="s">
        <v>0</v>
      </c>
      <c r="D3" s="16" t="s">
        <v>1</v>
      </c>
      <c r="E3" s="16" t="s">
        <v>2</v>
      </c>
      <c r="F3" s="17" t="s">
        <v>3</v>
      </c>
      <c r="G3" s="17" t="s">
        <v>4</v>
      </c>
      <c r="H3" s="17" t="s">
        <v>5</v>
      </c>
      <c r="I3" s="17" t="s">
        <v>6</v>
      </c>
      <c r="J3" s="17" t="s">
        <v>7</v>
      </c>
      <c r="K3" s="18" t="s">
        <v>8</v>
      </c>
      <c r="M3" s="8"/>
    </row>
    <row r="4" spans="1:13" s="1" customFormat="1" ht="19.5" customHeight="1">
      <c r="A4" s="19">
        <f aca="true" t="shared" si="0" ref="A4:A18">ROW()-3</f>
        <v>1</v>
      </c>
      <c r="B4" s="20"/>
      <c r="C4" s="21" t="s">
        <v>9</v>
      </c>
      <c r="D4" s="22" t="s">
        <v>10</v>
      </c>
      <c r="E4" s="23">
        <v>39081</v>
      </c>
      <c r="F4" s="22">
        <v>1</v>
      </c>
      <c r="G4" s="22">
        <v>65</v>
      </c>
      <c r="H4" s="24">
        <v>237624</v>
      </c>
      <c r="I4" s="25">
        <v>33884</v>
      </c>
      <c r="J4" s="24">
        <v>237624</v>
      </c>
      <c r="K4" s="26">
        <v>33884</v>
      </c>
      <c r="L4" s="8"/>
      <c r="M4" s="8"/>
    </row>
    <row r="5" spans="1:13" s="1" customFormat="1" ht="19.5" customHeight="1">
      <c r="A5" s="19">
        <f t="shared" si="0"/>
        <v>2</v>
      </c>
      <c r="B5" s="20"/>
      <c r="C5" s="21" t="s">
        <v>11</v>
      </c>
      <c r="D5" s="22" t="s">
        <v>10</v>
      </c>
      <c r="E5" s="23">
        <v>38688</v>
      </c>
      <c r="F5" s="22">
        <v>5</v>
      </c>
      <c r="G5" s="22">
        <v>54</v>
      </c>
      <c r="H5" s="24">
        <v>90561.5</v>
      </c>
      <c r="I5" s="25">
        <v>18414</v>
      </c>
      <c r="J5" s="24">
        <f>727628.5+502907+313031-90+73433.5+264+90561.5</f>
        <v>1707735.5</v>
      </c>
      <c r="K5" s="26">
        <f>102522+72530+44629-3+14478+18414</f>
        <v>252570</v>
      </c>
      <c r="L5" s="8"/>
      <c r="M5" s="8"/>
    </row>
    <row r="6" spans="1:12" s="1" customFormat="1" ht="19.5" customHeight="1">
      <c r="A6" s="19">
        <f t="shared" si="0"/>
        <v>3</v>
      </c>
      <c r="B6" s="27"/>
      <c r="C6" s="21" t="s">
        <v>12</v>
      </c>
      <c r="D6" s="22" t="s">
        <v>13</v>
      </c>
      <c r="E6" s="23">
        <v>38674</v>
      </c>
      <c r="F6" s="22">
        <v>7</v>
      </c>
      <c r="G6" s="22">
        <v>32</v>
      </c>
      <c r="H6" s="24">
        <v>24361</v>
      </c>
      <c r="I6" s="25">
        <v>5321</v>
      </c>
      <c r="J6" s="24">
        <f>2382676.5+1266268+995.5+729332+22+353600+197324.5+15+73857.5+25+24361</f>
        <v>5028477</v>
      </c>
      <c r="K6" s="26">
        <f>338589+185300+82+107528+57791+41333+1+19077+3+5321</f>
        <v>755025</v>
      </c>
      <c r="L6" s="8"/>
    </row>
    <row r="7" spans="1:13" s="1" customFormat="1" ht="19.5" customHeight="1">
      <c r="A7" s="19">
        <f t="shared" si="0"/>
        <v>4</v>
      </c>
      <c r="B7" s="20"/>
      <c r="C7" s="21" t="s">
        <v>14</v>
      </c>
      <c r="D7" s="22" t="s">
        <v>15</v>
      </c>
      <c r="E7" s="23">
        <v>38667</v>
      </c>
      <c r="F7" s="22">
        <v>8</v>
      </c>
      <c r="G7" s="22">
        <v>11</v>
      </c>
      <c r="H7" s="24">
        <v>9995.5</v>
      </c>
      <c r="I7" s="25">
        <f>2356-1</f>
        <v>2355</v>
      </c>
      <c r="J7" s="24">
        <f>828966.5+670135+430453.5+252524+172010+102242.5+19433.5-1641+9995.5</f>
        <v>2484119.5</v>
      </c>
      <c r="K7" s="26">
        <f>115867+95362-1+63392+42671+33929+21004+4863-421+2356-1</f>
        <v>379021</v>
      </c>
      <c r="L7" s="8"/>
      <c r="M7" s="8"/>
    </row>
    <row r="8" spans="1:14" ht="19.5" customHeight="1">
      <c r="A8" s="19">
        <f t="shared" si="0"/>
        <v>5</v>
      </c>
      <c r="B8" s="27"/>
      <c r="C8" s="21" t="s">
        <v>16</v>
      </c>
      <c r="D8" s="22" t="s">
        <v>17</v>
      </c>
      <c r="E8" s="23">
        <v>38695</v>
      </c>
      <c r="F8" s="22">
        <v>4</v>
      </c>
      <c r="G8" s="22">
        <v>11</v>
      </c>
      <c r="H8" s="24">
        <v>9335.5</v>
      </c>
      <c r="I8" s="25">
        <v>1968</v>
      </c>
      <c r="J8" s="24">
        <f>277699.5+140748.5+23993+109+9335.5</f>
        <v>451885.5</v>
      </c>
      <c r="K8" s="26">
        <f>33338+17279+3149+21+1968</f>
        <v>55755</v>
      </c>
      <c r="L8" s="8"/>
      <c r="M8" s="28"/>
      <c r="N8" s="8"/>
    </row>
    <row r="9" spans="1:12" s="1" customFormat="1" ht="19.5" customHeight="1">
      <c r="A9" s="19">
        <f t="shared" si="0"/>
        <v>6</v>
      </c>
      <c r="B9" s="20"/>
      <c r="C9" s="21" t="s">
        <v>18</v>
      </c>
      <c r="D9" s="22" t="s">
        <v>19</v>
      </c>
      <c r="E9" s="23">
        <v>38695</v>
      </c>
      <c r="F9" s="22">
        <v>4</v>
      </c>
      <c r="G9" s="22">
        <v>12</v>
      </c>
      <c r="H9" s="24">
        <v>10138.5</v>
      </c>
      <c r="I9" s="25">
        <v>1755</v>
      </c>
      <c r="J9" s="24">
        <f>296487.5+165487.5+46779.5+22+10138.5</f>
        <v>518915</v>
      </c>
      <c r="K9" s="26">
        <f>37795+21522+84+6185+1+1755</f>
        <v>67342</v>
      </c>
      <c r="L9" s="8"/>
    </row>
    <row r="10" spans="1:14" ht="19.5" customHeight="1">
      <c r="A10" s="19">
        <f t="shared" si="0"/>
        <v>7</v>
      </c>
      <c r="B10" s="20"/>
      <c r="C10" s="21" t="s">
        <v>20</v>
      </c>
      <c r="D10" s="22" t="s">
        <v>10</v>
      </c>
      <c r="E10" s="23">
        <v>38653</v>
      </c>
      <c r="F10" s="22">
        <v>10</v>
      </c>
      <c r="G10" s="22">
        <v>4</v>
      </c>
      <c r="H10" s="24">
        <f>5566+3870</f>
        <v>9436</v>
      </c>
      <c r="I10" s="25">
        <v>1696</v>
      </c>
      <c r="J10" s="24">
        <f>622654.88+444602.36+144035.44+794+21466.5-2+25309.5+7948.5+50+9879.5+13716.32+392+1696+3870</f>
        <v>1296413</v>
      </c>
      <c r="K10" s="26">
        <f>74569+57580+18781+29+4460-5+5934+1788+11+2730+3093+63+1696</f>
        <v>170729</v>
      </c>
      <c r="L10" s="8"/>
      <c r="M10" s="28"/>
      <c r="N10" s="8"/>
    </row>
    <row r="11" spans="1:13" ht="19.5" customHeight="1">
      <c r="A11" s="19">
        <f t="shared" si="0"/>
        <v>8</v>
      </c>
      <c r="B11" s="20"/>
      <c r="C11" s="21" t="s">
        <v>21</v>
      </c>
      <c r="D11" s="22" t="s">
        <v>22</v>
      </c>
      <c r="E11" s="23">
        <v>38681</v>
      </c>
      <c r="F11" s="22">
        <v>6</v>
      </c>
      <c r="G11" s="22">
        <v>9</v>
      </c>
      <c r="H11" s="24">
        <v>9545.5</v>
      </c>
      <c r="I11" s="25">
        <v>1538</v>
      </c>
      <c r="J11" s="24">
        <f>173413.5+117113+58051+284+21625.5+7+9026.5+9545.5</f>
        <v>389066</v>
      </c>
      <c r="K11" s="26">
        <f>19285+13533+7029+30+3683+1605+1538</f>
        <v>46703</v>
      </c>
      <c r="L11" s="8"/>
      <c r="M11" s="28"/>
    </row>
    <row r="12" spans="1:12" s="1" customFormat="1" ht="19.5" customHeight="1">
      <c r="A12" s="19">
        <f t="shared" si="0"/>
        <v>9</v>
      </c>
      <c r="B12" s="20"/>
      <c r="C12" s="21" t="s">
        <v>23</v>
      </c>
      <c r="D12" s="22" t="s">
        <v>19</v>
      </c>
      <c r="E12" s="23">
        <v>38639</v>
      </c>
      <c r="F12" s="22">
        <v>11</v>
      </c>
      <c r="G12" s="22">
        <v>1</v>
      </c>
      <c r="H12" s="24">
        <f>1842+1188</f>
        <v>3030</v>
      </c>
      <c r="I12" s="25">
        <f>874+294</f>
        <v>1168</v>
      </c>
      <c r="J12" s="24">
        <f>537564.5+402378.5+315491.5+99920.5+135+39144.5+15183.5+11411+11820+3214.5+1093+1842+1188</f>
        <v>1440386.5</v>
      </c>
      <c r="K12" s="26">
        <f>69872+51010+40274+13828+7509+3373+2469+2512+602+235+874+294</f>
        <v>192852</v>
      </c>
      <c r="L12" s="8"/>
    </row>
    <row r="13" spans="1:12" ht="19.5" customHeight="1">
      <c r="A13" s="19">
        <f t="shared" si="0"/>
        <v>10</v>
      </c>
      <c r="B13" s="20"/>
      <c r="C13" s="21" t="s">
        <v>24</v>
      </c>
      <c r="D13" s="22" t="s">
        <v>17</v>
      </c>
      <c r="E13" s="23">
        <v>38660</v>
      </c>
      <c r="F13" s="22">
        <v>9</v>
      </c>
      <c r="G13" s="22">
        <v>2</v>
      </c>
      <c r="H13" s="24">
        <v>2048.5</v>
      </c>
      <c r="I13" s="25">
        <v>556</v>
      </c>
      <c r="J13" s="24">
        <f>510599+153269.5+90+95792.5+20763+28796.5+13326.5+7816+738.5+2048.5</f>
        <v>833240</v>
      </c>
      <c r="K13" s="26">
        <f>71404+22126+14625+3907+5773+2707+1813+149+556</f>
        <v>123060</v>
      </c>
      <c r="L13" s="8"/>
    </row>
    <row r="14" spans="1:14" s="1" customFormat="1" ht="19.5" customHeight="1">
      <c r="A14" s="19">
        <f t="shared" si="0"/>
        <v>11</v>
      </c>
      <c r="B14" s="27"/>
      <c r="C14" s="21" t="s">
        <v>25</v>
      </c>
      <c r="D14" s="22" t="s">
        <v>13</v>
      </c>
      <c r="E14" s="23">
        <v>38681</v>
      </c>
      <c r="F14" s="22">
        <v>6</v>
      </c>
      <c r="G14" s="22">
        <v>3</v>
      </c>
      <c r="H14" s="24">
        <v>2606</v>
      </c>
      <c r="I14" s="25">
        <v>391</v>
      </c>
      <c r="J14" s="24">
        <f>82915.5+44808+7575.5+5393+1852+2606</f>
        <v>145150</v>
      </c>
      <c r="K14" s="26">
        <f>9049+4706+914+1030+385+391</f>
        <v>16475</v>
      </c>
      <c r="L14" s="8"/>
      <c r="N14" s="8"/>
    </row>
    <row r="15" spans="1:12" s="1" customFormat="1" ht="19.5" customHeight="1">
      <c r="A15" s="19">
        <f t="shared" si="0"/>
        <v>12</v>
      </c>
      <c r="B15" s="27"/>
      <c r="C15" s="21" t="s">
        <v>26</v>
      </c>
      <c r="D15" s="22" t="s">
        <v>10</v>
      </c>
      <c r="E15" s="23">
        <v>38632</v>
      </c>
      <c r="F15" s="22">
        <v>13</v>
      </c>
      <c r="G15" s="22">
        <v>1</v>
      </c>
      <c r="H15" s="24">
        <v>1590</v>
      </c>
      <c r="I15" s="25">
        <v>305</v>
      </c>
      <c r="J15" s="24">
        <f>146002+25688.5+2363+3856+1759+826+5407+2853+5306.5+10499.5+1207+1590</f>
        <v>207357.5</v>
      </c>
      <c r="K15" s="26">
        <f>19236+3570+412+823+431+156+920+342+738+1703+215+305</f>
        <v>28851</v>
      </c>
      <c r="L15" s="8"/>
    </row>
    <row r="16" spans="1:12" ht="19.5" customHeight="1">
      <c r="A16" s="19">
        <f t="shared" si="0"/>
        <v>13</v>
      </c>
      <c r="B16" s="20"/>
      <c r="C16" s="29" t="s">
        <v>27</v>
      </c>
      <c r="D16" s="22" t="s">
        <v>28</v>
      </c>
      <c r="E16" s="23">
        <v>38499</v>
      </c>
      <c r="F16" s="22">
        <v>19</v>
      </c>
      <c r="G16" s="22">
        <v>1</v>
      </c>
      <c r="H16" s="24">
        <v>1188</v>
      </c>
      <c r="I16" s="25">
        <v>300</v>
      </c>
      <c r="J16" s="24">
        <f>79411+55030.5+29994+23181.5+14744+9484.5+10778.5+6936+5038+7416+4628+3267.5+3330+3393+772+652+84+220+1188</f>
        <v>259548.5</v>
      </c>
      <c r="K16" s="26">
        <f>9814+6845+4093+3519+2563+1658+1763+1084+815+1194+719+504+516+669+148+124+24+44+300</f>
        <v>36396</v>
      </c>
      <c r="L16" s="8"/>
    </row>
    <row r="17" spans="1:13" s="1" customFormat="1" ht="19.5" customHeight="1">
      <c r="A17" s="19">
        <f t="shared" si="0"/>
        <v>14</v>
      </c>
      <c r="B17" s="20"/>
      <c r="C17" s="21" t="s">
        <v>29</v>
      </c>
      <c r="D17" s="22" t="s">
        <v>13</v>
      </c>
      <c r="E17" s="23">
        <v>38674</v>
      </c>
      <c r="F17" s="22">
        <v>4</v>
      </c>
      <c r="G17" s="22">
        <v>1</v>
      </c>
      <c r="H17" s="24">
        <v>1145</v>
      </c>
      <c r="I17" s="25">
        <v>166</v>
      </c>
      <c r="J17" s="24">
        <f>5376+5780+1660+1145</f>
        <v>13961</v>
      </c>
      <c r="K17" s="26">
        <f>810+893+178+166</f>
        <v>2047</v>
      </c>
      <c r="L17" s="8"/>
      <c r="M17" s="8"/>
    </row>
    <row r="18" spans="1:13" s="1" customFormat="1" ht="19.5" customHeight="1" thickBot="1">
      <c r="A18" s="19">
        <f t="shared" si="0"/>
        <v>15</v>
      </c>
      <c r="B18" s="20"/>
      <c r="C18" s="29" t="s">
        <v>30</v>
      </c>
      <c r="D18" s="22" t="s">
        <v>13</v>
      </c>
      <c r="E18" s="23">
        <v>38366</v>
      </c>
      <c r="F18" s="22">
        <v>25</v>
      </c>
      <c r="G18" s="22">
        <v>1</v>
      </c>
      <c r="H18" s="24">
        <v>100</v>
      </c>
      <c r="I18" s="25">
        <v>26</v>
      </c>
      <c r="J18" s="24">
        <f>484015.5+515498.5+261245+61812.5+36375.5+17789.5-8532+12976+6114-147+7929.5+8233+1368+8678.5+62+197+202+372+208+322.5+249.5+31.5+1679.5+174+474+368+1782+100</f>
        <v>1419578.5</v>
      </c>
      <c r="K18" s="26">
        <f>69574+77886+39962+9977+7441+4384-2080+3044+1435-40+2013+1643+412+1716+13+62+67+87+38+59+45+7+605-1+174+158+54+509+26</f>
        <v>219270</v>
      </c>
      <c r="L18" s="8"/>
      <c r="M18" s="8"/>
    </row>
    <row r="19" spans="1:11" ht="4.5" customHeight="1">
      <c r="A19" s="30"/>
      <c r="B19" s="31"/>
      <c r="C19" s="32"/>
      <c r="D19" s="33"/>
      <c r="E19" s="34"/>
      <c r="F19" s="33"/>
      <c r="G19" s="33"/>
      <c r="H19" s="35"/>
      <c r="I19" s="36"/>
      <c r="J19" s="36"/>
      <c r="K19" s="36"/>
    </row>
    <row r="20" spans="2:13" s="1" customFormat="1" ht="24.75" customHeight="1" thickBot="1">
      <c r="B20" s="43" t="s">
        <v>31</v>
      </c>
      <c r="C20" s="44"/>
      <c r="D20" s="44"/>
      <c r="E20" s="44"/>
      <c r="F20" s="45"/>
      <c r="G20" s="37">
        <f>SUM(G4:G18)</f>
        <v>208</v>
      </c>
      <c r="H20" s="38">
        <f>SUM(H4:H18)</f>
        <v>412705</v>
      </c>
      <c r="I20" s="39">
        <f>SUM(I4:I18)</f>
        <v>69843</v>
      </c>
      <c r="J20" s="40" t="s">
        <v>32</v>
      </c>
      <c r="K20" s="41">
        <f>I20/G20</f>
        <v>335.78365384615387</v>
      </c>
      <c r="M20" s="8"/>
    </row>
  </sheetData>
  <mergeCells count="1">
    <mergeCell ref="B20:F20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</cp:lastModifiedBy>
  <dcterms:created xsi:type="dcterms:W3CDTF">2006-01-06T15:07:07Z</dcterms:created>
  <dcterms:modified xsi:type="dcterms:W3CDTF">2006-01-17T04:22:52Z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955697737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