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7800" activeTab="0"/>
  </bookViews>
  <sheets>
    <sheet name="30 Dec 05 - 05 Jan 06 (WK 01)" sheetId="1" r:id="rId1"/>
    <sheet name="30 Dec 05 - 05 Jan 06 (ALL 01)" sheetId="2" r:id="rId2"/>
  </sheets>
  <definedNames>
    <definedName name="ADM" localSheetId="1">'30 Dec 05 - 05 Jan 06 (ALL 01)'!$J$4</definedName>
    <definedName name="ADM">#REF!</definedName>
    <definedName name="ADM_TOTAL" localSheetId="1">'30 Dec 05 - 05 Jan 06 (ALL 01)'!$J$7</definedName>
    <definedName name="ADM_TOTAL">#REF!</definedName>
    <definedName name="ADM20" localSheetId="1">'30 Dec 05 - 05 Jan 06 (ALL 01)'!#REF!</definedName>
    <definedName name="ADM20">#REF!</definedName>
    <definedName name="DIST" localSheetId="1">'30 Dec 05 - 05 Jan 06 (ALL 01)'!$D$4</definedName>
    <definedName name="DIST">#REF!</definedName>
    <definedName name="DIST_TOTAL" localSheetId="1">'30 Dec 05 - 05 Jan 06 (ALL 01)'!$D$7</definedName>
    <definedName name="DIST_TOTAL">#REF!</definedName>
    <definedName name="DIST20" localSheetId="1">'30 Dec 05 - 05 Jan 06 (ALL 01)'!#REF!</definedName>
    <definedName name="DIST20">#REF!</definedName>
    <definedName name="GBO" localSheetId="1">'30 Dec 05 - 05 Jan 06 (ALL 01)'!$I$4</definedName>
    <definedName name="GBO">#REF!</definedName>
    <definedName name="GBO_TOTAL" localSheetId="1">'30 Dec 05 - 05 Jan 06 (ALL 01)'!$I$7</definedName>
    <definedName name="GBO_TOTAL">#REF!</definedName>
    <definedName name="GBO20" localSheetId="1">'30 Dec 05 - 05 Jan 06 (ALL 01)'!#REF!</definedName>
    <definedName name="GBO20">#REF!</definedName>
    <definedName name="_xlnm.Print_Titles" localSheetId="1">'30 Dec 05 - 05 Jan 06 (ALL 01)'!$1:$4</definedName>
    <definedName name="_xlnm.Print_Titles" localSheetId="0">'30 Dec 05 - 05 Jan 06 (WK 01)'!$1:$4</definedName>
    <definedName name="SB" localSheetId="1">'30 Dec 05 - 05 Jan 06 (ALL 01)'!$A$4</definedName>
    <definedName name="SB">#REF!</definedName>
    <definedName name="SS" localSheetId="1">'30 Dec 05 - 05 Jan 06 (ALL 01)'!$K$6</definedName>
    <definedName name="SS">#REF!</definedName>
    <definedName name="WEADM" localSheetId="0">'30 Dec 05 - 05 Jan 06 (WK 01)'!$J$4</definedName>
    <definedName name="WEADM">#REF!</definedName>
    <definedName name="WEADM_TOTAL" localSheetId="0">'30 Dec 05 - 05 Jan 06 (WK 01)'!$J$59</definedName>
    <definedName name="WEADM_TOTAL">#REF!</definedName>
    <definedName name="WEDIST" localSheetId="0">'30 Dec 05 - 05 Jan 06 (WK 01)'!$D$4</definedName>
    <definedName name="WEDIST">#REF!</definedName>
    <definedName name="WEDIST_TOTAL" localSheetId="0">'30 Dec 05 - 05 Jan 06 (WK 01)'!$D$59</definedName>
    <definedName name="WEDIST_TOTAL">#REF!</definedName>
    <definedName name="WESB" localSheetId="0">'30 Dec 05 - 05 Jan 06 (WK 01)'!$A$4</definedName>
    <definedName name="WESB">#REF!</definedName>
    <definedName name="WESS" localSheetId="0">'30 Dec 05 - 05 Jan 06 (WK 01)'!#REF!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<sst xmlns="http://schemas.openxmlformats.org/spreadsheetml/2006/main" count="231" uniqueCount="124">
  <si>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</si>
  <si>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</si>
  <si>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</si>
  <si>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</si>
  <si>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</si>
  <si>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</si>
  <si>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</si>
  <si>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</si>
  <si>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</si>
  <si>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</si>
  <si>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</si>
  <si>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ORGANIZE ISLER</t>
  </si>
  <si>
    <t>KENDA</t>
  </si>
  <si>
    <t>BKM</t>
  </si>
  <si>
    <t>BABAM VE OGLUM</t>
  </si>
  <si>
    <t>OZEN</t>
  </si>
  <si>
    <t>AVSAR</t>
  </si>
  <si>
    <t>KING KONG</t>
  </si>
  <si>
    <t>UIP</t>
  </si>
  <si>
    <t>UNIVERSAL</t>
  </si>
  <si>
    <t>CHICKEN LITTLE</t>
  </si>
  <si>
    <t>BUENA VISTA</t>
  </si>
  <si>
    <t>HARRY POTTER 4</t>
  </si>
  <si>
    <t>WB</t>
  </si>
  <si>
    <t>WARNER BROS.</t>
  </si>
  <si>
    <t>EXORCISM OF EMILY ROSE</t>
  </si>
  <si>
    <t>COLUMBIA</t>
  </si>
  <si>
    <t>HISTORY OF VIOLENCE</t>
  </si>
  <si>
    <t>PRA</t>
  </si>
  <si>
    <t>SAW 2</t>
  </si>
  <si>
    <t>FIDA</t>
  </si>
  <si>
    <t>LES EGARES (STRAYED)</t>
  </si>
  <si>
    <t>TF1</t>
  </si>
  <si>
    <t>LES FILS DU VENT</t>
  </si>
  <si>
    <t>BROTHERS GRIMM</t>
  </si>
  <si>
    <t>FILMPOP</t>
  </si>
  <si>
    <t>MEDYAVIZYON</t>
  </si>
  <si>
    <t>WEDDING DATE</t>
  </si>
  <si>
    <t>35 mm</t>
  </si>
  <si>
    <t>MASKELI BESLER</t>
  </si>
  <si>
    <t>ARZU - FIDA</t>
  </si>
  <si>
    <t>OLIVER TWIST</t>
  </si>
  <si>
    <t>PINEMA</t>
  </si>
  <si>
    <t>CUORE SACRO</t>
  </si>
  <si>
    <t>AFS</t>
  </si>
  <si>
    <t>IN HER SHOES</t>
  </si>
  <si>
    <t>FOX</t>
  </si>
  <si>
    <t>FLIGHT PLAN</t>
  </si>
  <si>
    <t>JUST LIKE HEAVEN</t>
  </si>
  <si>
    <t>DREAMWORKS</t>
  </si>
  <si>
    <t>WEDDING CRASHERS</t>
  </si>
  <si>
    <t>OZEN - UMUT</t>
  </si>
  <si>
    <t>INTO THE BLUE</t>
  </si>
  <si>
    <t>GAUMONT</t>
  </si>
  <si>
    <t>WALLACE AND GROMIT</t>
  </si>
  <si>
    <t>DOOM</t>
  </si>
  <si>
    <t>BIR FILM</t>
  </si>
  <si>
    <t>PATHE</t>
  </si>
  <si>
    <t>NEL MIO AMORE</t>
  </si>
  <si>
    <t>DEAR WENDY</t>
  </si>
  <si>
    <t>SIR - TRUST</t>
  </si>
  <si>
    <t>BOW, THE</t>
  </si>
  <si>
    <t>CINECLICK</t>
  </si>
  <si>
    <t>STRAY DOGS</t>
  </si>
  <si>
    <t>LIMON - WILD BUNCH</t>
  </si>
  <si>
    <t>BIR - ERMAN</t>
  </si>
  <si>
    <t>FEM BENSPAEND, DE</t>
  </si>
  <si>
    <t>TRUST</t>
  </si>
  <si>
    <t>KISS KISS BANG BANG</t>
  </si>
  <si>
    <t>SEN NE DILERSEN</t>
  </si>
  <si>
    <t>KARA</t>
  </si>
  <si>
    <t>TUREV</t>
  </si>
  <si>
    <t>CAMERART</t>
  </si>
  <si>
    <t>DEUCE BIGALOW 2</t>
  </si>
  <si>
    <t>TIM BURTON'S CORPSE BRIDE</t>
  </si>
  <si>
    <t>ELIZABETHTOWN</t>
  </si>
  <si>
    <t>PARAMOUNT</t>
  </si>
  <si>
    <t>AMITYVILLE HORROR</t>
  </si>
  <si>
    <t>40 YEARS OLD VIRGIN</t>
  </si>
  <si>
    <t>MINDHUNTERS</t>
  </si>
  <si>
    <t>INTERMEDIA</t>
  </si>
  <si>
    <t>LEGEND OF ZORRO</t>
  </si>
  <si>
    <t>VERA DRAKE</t>
  </si>
  <si>
    <t>BELGE</t>
  </si>
  <si>
    <t>IMMORTAL (AD VITAM)</t>
  </si>
  <si>
    <t>MILLIONS</t>
  </si>
  <si>
    <t>MADAGASCAR</t>
  </si>
  <si>
    <t>TAKIM BOYLE TUTULUR</t>
  </si>
  <si>
    <t>EDESSA</t>
  </si>
  <si>
    <t>TOTAL</t>
  </si>
  <si>
    <t>LAST WEEK</t>
  </si>
  <si>
    <t>CHANGE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</si>
  <si>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</si>
  <si>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</si>
  <si>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</si>
  <si>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</si>
  <si>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</si>
  <si>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</si>
  <si>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</si>
  <si>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</si>
  <si>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</si>
  <si>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</si>
  <si>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</si>
  <si>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</si>
  <si>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</si>
  <si>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</si>
  <si>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t>ZATHURA</t>
  </si>
  <si>
    <t>RED SHOES</t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</si>
  <si>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30 DEC '05 ~ 05 JAN '06</t>
    </r>
  </si>
  <si>
    <r>
      <t xml:space="preserve">TURKEY WEEKLY BOX OFFICE REPORT
</t>
    </r>
    <r>
      <rPr>
        <sz val="16"/>
        <color indexed="9"/>
        <rFont val="Albertus Extra Bold"/>
        <family val="2"/>
      </rPr>
      <t>30 DEC '05 ~ 05 JAN '06</t>
    </r>
  </si>
  <si>
    <t>SAME PERIOD LAST YEAR (31 DEC '04 - 06 JAN '05)</t>
  </si>
  <si>
    <t>LORD OF WAR</t>
  </si>
  <si>
    <t>SOUND OF ISTANBUL</t>
  </si>
  <si>
    <t>POLAR EXPRESS</t>
  </si>
  <si>
    <t>R FILM</t>
  </si>
  <si>
    <t>ACACIA</t>
  </si>
  <si>
    <t>LES REVENANTS</t>
  </si>
  <si>
    <t>IMAM, THE</t>
  </si>
  <si>
    <t>MARMARA</t>
  </si>
  <si>
    <t>ANTHONY ZIMMER</t>
  </si>
  <si>
    <t>UMUT SANAT</t>
  </si>
  <si>
    <t>UMUT - OZEN</t>
  </si>
  <si>
    <t>EL LOBO</t>
  </si>
  <si>
    <t>MOTORCYCLE DIARIES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</si>
</sst>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31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176" fontId="12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172" fontId="15" fillId="0" borderId="7" xfId="0" applyNumberFormat="1" applyFont="1" applyBorder="1" applyAlignment="1" applyProtection="1">
      <alignment horizontal="center" vertical="center"/>
      <protection/>
    </xf>
    <xf numFmtId="190" fontId="15" fillId="0" borderId="8" xfId="0" applyNumberFormat="1" applyFont="1" applyBorder="1" applyAlignment="1" applyProtection="1">
      <alignment vertical="center"/>
      <protection/>
    </xf>
    <xf numFmtId="176" fontId="15" fillId="0" borderId="9" xfId="0" applyNumberFormat="1" applyFont="1" applyBorder="1" applyAlignment="1" applyProtection="1">
      <alignment vertical="center"/>
      <protection/>
    </xf>
    <xf numFmtId="190" fontId="16" fillId="0" borderId="10" xfId="15" applyNumberFormat="1" applyFont="1" applyBorder="1" applyAlignment="1" applyProtection="1">
      <alignment vertical="center"/>
      <protection/>
    </xf>
    <xf numFmtId="190" fontId="15" fillId="0" borderId="10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2" borderId="11" xfId="0" applyFont="1" applyFill="1" applyBorder="1" applyAlignment="1" applyProtection="1">
      <alignment horizontal="right" vertical="center"/>
      <protection/>
    </xf>
    <xf numFmtId="0" fontId="19" fillId="2" borderId="12" xfId="0" applyFont="1" applyFill="1" applyBorder="1" applyAlignment="1" applyProtection="1">
      <alignment horizontal="center" vertical="center"/>
      <protection/>
    </xf>
    <xf numFmtId="190" fontId="19" fillId="2" borderId="13" xfId="0" applyNumberFormat="1" applyFont="1" applyFill="1" applyBorder="1" applyAlignment="1" applyProtection="1">
      <alignment vertical="center"/>
      <protection/>
    </xf>
    <xf numFmtId="176" fontId="19" fillId="2" borderId="14" xfId="0" applyNumberFormat="1" applyFont="1" applyFill="1" applyBorder="1" applyAlignment="1" applyProtection="1">
      <alignment vertical="center"/>
      <protection/>
    </xf>
    <xf numFmtId="176" fontId="19" fillId="2" borderId="15" xfId="0" applyNumberFormat="1" applyFont="1" applyFill="1" applyBorder="1" applyAlignment="1" applyProtection="1">
      <alignment vertical="center"/>
      <protection/>
    </xf>
    <xf numFmtId="176" fontId="19" fillId="2" borderId="16" xfId="0" applyNumberFormat="1" applyFont="1" applyFill="1" applyBorder="1" applyAlignment="1" applyProtection="1">
      <alignment vertical="center"/>
      <protection/>
    </xf>
    <xf numFmtId="190" fontId="19" fillId="2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90" fontId="15" fillId="0" borderId="18" xfId="0" applyNumberFormat="1" applyFont="1" applyBorder="1" applyAlignment="1" applyProtection="1">
      <alignment horizontal="right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80" fontId="15" fillId="0" borderId="20" xfId="0" applyNumberFormat="1" applyFont="1" applyBorder="1" applyAlignment="1" applyProtection="1">
      <alignment horizontal="center" vertical="center"/>
      <protection/>
    </xf>
    <xf numFmtId="190" fontId="15" fillId="0" borderId="3" xfId="0" applyNumberFormat="1" applyFont="1" applyBorder="1" applyAlignment="1" applyProtection="1">
      <alignment horizontal="right" vertical="center"/>
      <protection/>
    </xf>
    <xf numFmtId="176" fontId="15" fillId="0" borderId="21" xfId="0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76" fontId="24" fillId="0" borderId="24" xfId="0" applyNumberFormat="1" applyFont="1" applyBorder="1" applyAlignment="1" applyProtection="1">
      <alignment vertical="center"/>
      <protection/>
    </xf>
    <xf numFmtId="37" fontId="24" fillId="3" borderId="23" xfId="0" applyNumberFormat="1" applyFont="1" applyFill="1" applyBorder="1" applyAlignment="1" applyProtection="1">
      <alignment vertical="center"/>
      <protection/>
    </xf>
    <xf numFmtId="176" fontId="24" fillId="0" borderId="24" xfId="21" applyNumberFormat="1" applyFont="1" applyBorder="1" applyAlignment="1" applyProtection="1">
      <alignment horizontal="right" vertical="center"/>
      <protection/>
    </xf>
    <xf numFmtId="176" fontId="24" fillId="0" borderId="24" xfId="21" applyNumberFormat="1" applyFont="1" applyBorder="1" applyAlignment="1" applyProtection="1">
      <alignment horizontal="center" vertical="center"/>
      <protection/>
    </xf>
    <xf numFmtId="176" fontId="24" fillId="0" borderId="23" xfId="21" applyNumberFormat="1" applyFont="1" applyBorder="1" applyAlignment="1" applyProtection="1">
      <alignment horizontal="center" vertical="center"/>
      <protection/>
    </xf>
    <xf numFmtId="176" fontId="15" fillId="0" borderId="25" xfId="15" applyNumberFormat="1" applyFont="1" applyBorder="1" applyAlignment="1">
      <alignment horizontal="right" vertical="center"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80" fontId="15" fillId="0" borderId="26" xfId="21" applyNumberFormat="1" applyFont="1" applyBorder="1" applyAlignment="1">
      <alignment horizontal="right" vertical="center"/>
    </xf>
    <xf numFmtId="180" fontId="15" fillId="0" borderId="2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27" xfId="0" applyFont="1" applyBorder="1" applyAlignment="1" applyProtection="1">
      <alignment horizontal="center" vertical="center"/>
      <protection/>
    </xf>
    <xf numFmtId="0" fontId="28" fillId="2" borderId="11" xfId="0" applyFont="1" applyFill="1" applyBorder="1" applyAlignment="1" applyProtection="1">
      <alignment horizontal="right" vertical="center"/>
      <protection/>
    </xf>
    <xf numFmtId="190" fontId="19" fillId="2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15" fillId="0" borderId="19" xfId="0" applyFont="1" applyBorder="1" applyAlignment="1" applyProtection="1">
      <alignment horizontal="center" vertical="center"/>
      <protection/>
    </xf>
    <xf numFmtId="190" fontId="15" fillId="0" borderId="29" xfId="0" applyNumberFormat="1" applyFont="1" applyBorder="1" applyAlignment="1" applyProtection="1">
      <alignment vertical="center"/>
      <protection/>
    </xf>
    <xf numFmtId="176" fontId="15" fillId="0" borderId="29" xfId="0" applyNumberFormat="1" applyFont="1" applyBorder="1" applyAlignment="1" applyProtection="1">
      <alignment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182" fontId="15" fillId="0" borderId="30" xfId="21" applyNumberFormat="1" applyFont="1" applyBorder="1" applyAlignment="1" applyProtection="1">
      <alignment horizontal="center" vertical="center"/>
      <protection/>
    </xf>
    <xf numFmtId="182" fontId="15" fillId="0" borderId="31" xfId="21" applyNumberFormat="1" applyFont="1" applyBorder="1" applyAlignment="1" applyProtection="1">
      <alignment horizontal="center" vertical="center"/>
      <protection/>
    </xf>
    <xf numFmtId="180" fontId="0" fillId="0" borderId="32" xfId="21" applyNumberFormat="1" applyFont="1" applyBorder="1" applyAlignment="1" applyProtection="1">
      <alignment horizontal="right" vertical="center"/>
      <protection/>
    </xf>
    <xf numFmtId="175" fontId="15" fillId="0" borderId="33" xfId="15" applyNumberFormat="1" applyFont="1" applyBorder="1" applyAlignment="1" applyProtection="1">
      <alignment horizontal="left" vertical="center"/>
      <protection/>
    </xf>
    <xf numFmtId="182" fontId="16" fillId="0" borderId="34" xfId="21" applyNumberFormat="1" applyFont="1" applyBorder="1" applyAlignment="1" applyProtection="1">
      <alignment horizontal="center" vertical="center"/>
      <protection/>
    </xf>
    <xf numFmtId="182" fontId="29" fillId="0" borderId="21" xfId="21" applyNumberFormat="1" applyFont="1" applyBorder="1" applyAlignment="1" applyProtection="1">
      <alignment horizontal="center" vertical="center"/>
      <protection/>
    </xf>
    <xf numFmtId="180" fontId="0" fillId="0" borderId="22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176" fontId="15" fillId="0" borderId="35" xfId="0" applyNumberFormat="1" applyFont="1" applyBorder="1" applyAlignment="1" applyProtection="1">
      <alignment vertical="center"/>
      <protection/>
    </xf>
    <xf numFmtId="176" fontId="15" fillId="0" borderId="31" xfId="0" applyNumberFormat="1" applyFont="1" applyBorder="1" applyAlignment="1" applyProtection="1">
      <alignment vertical="center"/>
      <protection/>
    </xf>
    <xf numFmtId="178" fontId="15" fillId="0" borderId="32" xfId="21" applyNumberFormat="1" applyFont="1" applyBorder="1" applyAlignment="1" applyProtection="1">
      <alignment horizontal="center" vertical="center"/>
      <protection/>
    </xf>
    <xf numFmtId="176" fontId="15" fillId="0" borderId="36" xfId="0" applyNumberFormat="1" applyFont="1" applyBorder="1" applyAlignment="1" applyProtection="1">
      <alignment vertical="center"/>
      <protection/>
    </xf>
    <xf numFmtId="178" fontId="15" fillId="0" borderId="37" xfId="21" applyNumberFormat="1" applyFont="1" applyBorder="1" applyAlignment="1" applyProtection="1">
      <alignment horizontal="center" vertical="center"/>
      <protection/>
    </xf>
    <xf numFmtId="176" fontId="30" fillId="2" borderId="38" xfId="0" applyNumberFormat="1" applyFont="1" applyFill="1" applyBorder="1" applyAlignment="1" applyProtection="1">
      <alignment vertical="center"/>
      <protection/>
    </xf>
    <xf numFmtId="176" fontId="30" fillId="2" borderId="39" xfId="0" applyNumberFormat="1" applyFont="1" applyFill="1" applyBorder="1" applyAlignment="1" applyProtection="1">
      <alignment vertical="center"/>
      <protection/>
    </xf>
    <xf numFmtId="176" fontId="30" fillId="2" borderId="40" xfId="21" applyNumberFormat="1" applyFont="1" applyFill="1" applyBorder="1" applyAlignment="1" applyProtection="1">
      <alignment horizontal="center" vertical="center"/>
      <protection/>
    </xf>
    <xf numFmtId="178" fontId="15" fillId="0" borderId="41" xfId="21" applyNumberFormat="1" applyFont="1" applyBorder="1" applyAlignment="1" applyProtection="1">
      <alignment horizontal="center" vertical="center"/>
      <protection/>
    </xf>
    <xf numFmtId="178" fontId="15" fillId="0" borderId="42" xfId="21" applyNumberFormat="1" applyFont="1" applyBorder="1" applyAlignment="1" applyProtection="1">
      <alignment horizontal="center" vertical="center"/>
      <protection/>
    </xf>
    <xf numFmtId="180" fontId="15" fillId="0" borderId="26" xfId="0" applyNumberFormat="1" applyFont="1" applyBorder="1" applyAlignment="1">
      <alignment horizontal="right" vertical="center"/>
    </xf>
    <xf numFmtId="180" fontId="15" fillId="0" borderId="43" xfId="21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176" fontId="3" fillId="0" borderId="42" xfId="0" applyNumberFormat="1" applyFont="1" applyBorder="1" applyAlignment="1" applyProtection="1">
      <alignment horizontal="center" vertical="center" wrapText="1"/>
      <protection/>
    </xf>
    <xf numFmtId="176" fontId="3" fillId="0" borderId="41" xfId="0" applyNumberFormat="1" applyFont="1" applyBorder="1" applyAlignment="1" applyProtection="1">
      <alignment horizontal="center" vertical="center" wrapText="1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43" xfId="0" applyNumberFormat="1" applyFont="1" applyBorder="1" applyAlignment="1" applyProtection="1">
      <alignment horizontal="center" vertical="center"/>
      <protection/>
    </xf>
    <xf numFmtId="176" fontId="12" fillId="0" borderId="45" xfId="0" applyNumberFormat="1" applyFont="1" applyBorder="1" applyAlignment="1" applyProtection="1">
      <alignment horizontal="center" vertical="center"/>
      <protection/>
    </xf>
    <xf numFmtId="176" fontId="12" fillId="0" borderId="25" xfId="0" applyNumberFormat="1" applyFont="1" applyBorder="1" applyAlignment="1" applyProtection="1">
      <alignment horizontal="center" vertical="center"/>
      <protection/>
    </xf>
    <xf numFmtId="176" fontId="22" fillId="0" borderId="45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176" fontId="22" fillId="0" borderId="48" xfId="21" applyNumberFormat="1" applyFont="1" applyBorder="1" applyAlignment="1" applyProtection="1">
      <alignment horizontal="center" vertical="center"/>
      <protection/>
    </xf>
    <xf numFmtId="176" fontId="22" fillId="0" borderId="21" xfId="21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176" fontId="15" fillId="0" borderId="19" xfId="15" applyNumberFormat="1" applyFont="1" applyBorder="1" applyAlignment="1" applyProtection="1">
      <alignment horizontal="right" vertical="center"/>
      <protection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76" fontId="15" fillId="0" borderId="20" xfId="0" applyNumberFormat="1" applyFont="1" applyBorder="1" applyAlignment="1" applyProtection="1">
      <alignment horizontal="right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180" fontId="15" fillId="0" borderId="21" xfId="21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right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176" fontId="30" fillId="2" borderId="54" xfId="0" applyNumberFormat="1" applyFont="1" applyFill="1" applyBorder="1" applyAlignment="1" applyProtection="1">
      <alignment horizontal="center" vertical="center"/>
      <protection/>
    </xf>
    <xf numFmtId="176" fontId="30" fillId="2" borderId="55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50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right" vertical="center"/>
      <protection/>
    </xf>
    <xf numFmtId="0" fontId="22" fillId="0" borderId="21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2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06">
    <pageSetUpPr fitToPage="1"/>
  </sheetPr>
  <dimension ref="A1:T70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7109375" style="9" customWidth="1"/>
    <col min="9" max="9" width="16.7109375" style="39" customWidth="1"/>
    <col min="10" max="10" width="11.57421875" style="9" customWidth="1"/>
    <col min="11" max="11" width="15.8515625" style="39" customWidth="1"/>
    <col min="12" max="12" width="12.7109375" style="39" customWidth="1"/>
    <col min="13" max="13" width="10.7109375" style="39" customWidth="1"/>
    <col min="14" max="14" width="11.7109375" style="9" customWidth="1"/>
    <col min="15" max="16384" width="9.140625" style="9" customWidth="1"/>
  </cols>
  <sheetData>
    <row r="1" spans="1:20" s="2" customFormat="1" ht="90" customHeight="1" thickBot="1">
      <c r="A1" s="1"/>
      <c r="B1" s="109" t="s">
        <v>109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T1" s="3"/>
    </row>
    <row r="2" spans="1:13" s="7" customFormat="1" ht="4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2:13" ht="15.75" customHeight="1">
      <c r="B3" s="8"/>
      <c r="C3" s="114" t="s">
        <v>0</v>
      </c>
      <c r="D3" s="112" t="s">
        <v>1</v>
      </c>
      <c r="E3" s="112" t="s">
        <v>2</v>
      </c>
      <c r="F3" s="116" t="s">
        <v>3</v>
      </c>
      <c r="G3" s="116" t="s">
        <v>4</v>
      </c>
      <c r="H3" s="116" t="s">
        <v>5</v>
      </c>
      <c r="I3" s="122" t="s">
        <v>6</v>
      </c>
      <c r="J3" s="123"/>
      <c r="K3" s="122" t="s">
        <v>7</v>
      </c>
      <c r="L3" s="123"/>
      <c r="M3" s="118" t="s">
        <v>8</v>
      </c>
    </row>
    <row r="4" spans="1:13" ht="15.75" customHeight="1" thickBot="1">
      <c r="A4" s="10"/>
      <c r="B4" s="11"/>
      <c r="C4" s="115"/>
      <c r="D4" s="113"/>
      <c r="E4" s="113"/>
      <c r="F4" s="117"/>
      <c r="G4" s="117"/>
      <c r="H4" s="117"/>
      <c r="I4" s="12" t="s">
        <v>9</v>
      </c>
      <c r="J4" s="13" t="s">
        <v>10</v>
      </c>
      <c r="K4" s="12" t="s">
        <v>9</v>
      </c>
      <c r="L4" s="14" t="s">
        <v>10</v>
      </c>
      <c r="M4" s="119"/>
    </row>
    <row r="5" spans="1:13" ht="15.75" customHeight="1">
      <c r="A5" s="15">
        <f aca="true" t="shared" si="0" ref="A5:A43">ROW()-4</f>
        <v>1</v>
      </c>
      <c r="B5" s="16"/>
      <c r="C5" s="17" t="s">
        <v>11</v>
      </c>
      <c r="D5" s="18" t="s">
        <v>12</v>
      </c>
      <c r="E5" s="19" t="s">
        <v>13</v>
      </c>
      <c r="F5" s="20">
        <v>38709</v>
      </c>
      <c r="G5" s="18">
        <v>2</v>
      </c>
      <c r="H5" s="18">
        <v>441</v>
      </c>
      <c r="I5" s="21">
        <v>3847074.5</v>
      </c>
      <c r="J5" s="22">
        <v>579259</v>
      </c>
      <c r="K5" s="21">
        <v>10206172</v>
      </c>
      <c r="L5" s="22">
        <v>1495723</v>
      </c>
      <c r="M5" s="23">
        <f aca="true" t="shared" si="1" ref="M5:M36">+I5/J5</f>
        <v>6.641371994220202</v>
      </c>
    </row>
    <row r="6" spans="1:13" ht="15.75" customHeight="1">
      <c r="A6" s="15">
        <f t="shared" si="0"/>
        <v>2</v>
      </c>
      <c r="B6" s="16"/>
      <c r="C6" s="17" t="s">
        <v>14</v>
      </c>
      <c r="D6" s="18" t="s">
        <v>15</v>
      </c>
      <c r="E6" s="19" t="s">
        <v>16</v>
      </c>
      <c r="F6" s="20">
        <v>38674</v>
      </c>
      <c r="G6" s="18">
        <v>7</v>
      </c>
      <c r="H6" s="18">
        <v>96</v>
      </c>
      <c r="I6" s="21">
        <v>1474382</v>
      </c>
      <c r="J6" s="22">
        <v>216443</v>
      </c>
      <c r="K6" s="21">
        <v>13804257</v>
      </c>
      <c r="L6" s="22">
        <v>1902378</v>
      </c>
      <c r="M6" s="24">
        <f t="shared" si="1"/>
        <v>6.81187194781074</v>
      </c>
    </row>
    <row r="7" spans="1:13" ht="15.75" customHeight="1">
      <c r="A7" s="15">
        <f t="shared" si="0"/>
        <v>3</v>
      </c>
      <c r="B7" s="16"/>
      <c r="C7" s="17" t="s">
        <v>17</v>
      </c>
      <c r="D7" s="18" t="s">
        <v>18</v>
      </c>
      <c r="E7" s="19" t="s">
        <v>19</v>
      </c>
      <c r="F7" s="20">
        <v>38702</v>
      </c>
      <c r="G7" s="18">
        <v>3</v>
      </c>
      <c r="H7" s="18">
        <v>133</v>
      </c>
      <c r="I7" s="21">
        <v>369867</v>
      </c>
      <c r="J7" s="22">
        <v>55330</v>
      </c>
      <c r="K7" s="21">
        <v>2641513</v>
      </c>
      <c r="L7" s="22">
        <v>360839</v>
      </c>
      <c r="M7" s="24">
        <f t="shared" si="1"/>
        <v>6.684746069040304</v>
      </c>
    </row>
    <row r="8" spans="1:13" ht="15.75" customHeight="1">
      <c r="A8" s="15">
        <f t="shared" si="0"/>
        <v>4</v>
      </c>
      <c r="B8" s="16"/>
      <c r="C8" s="17" t="s">
        <v>106</v>
      </c>
      <c r="D8" s="18" t="s">
        <v>23</v>
      </c>
      <c r="E8" s="19" t="s">
        <v>26</v>
      </c>
      <c r="F8" s="20">
        <v>39081</v>
      </c>
      <c r="G8" s="18">
        <v>1</v>
      </c>
      <c r="H8" s="18">
        <v>65</v>
      </c>
      <c r="I8" s="21">
        <v>237624</v>
      </c>
      <c r="J8" s="22">
        <v>33884</v>
      </c>
      <c r="K8" s="21">
        <v>237624</v>
      </c>
      <c r="L8" s="22">
        <v>33884</v>
      </c>
      <c r="M8" s="24">
        <f t="shared" si="1"/>
        <v>7.012867430055484</v>
      </c>
    </row>
    <row r="9" spans="1:13" ht="15.75" customHeight="1">
      <c r="A9" s="15">
        <f t="shared" si="0"/>
        <v>5</v>
      </c>
      <c r="B9" s="16"/>
      <c r="C9" s="17" t="s">
        <v>20</v>
      </c>
      <c r="D9" s="18" t="s">
        <v>18</v>
      </c>
      <c r="E9" s="19" t="s">
        <v>21</v>
      </c>
      <c r="F9" s="20">
        <v>38695</v>
      </c>
      <c r="G9" s="18">
        <v>4</v>
      </c>
      <c r="H9" s="18">
        <v>74</v>
      </c>
      <c r="I9" s="21">
        <v>115004</v>
      </c>
      <c r="J9" s="22">
        <v>19157</v>
      </c>
      <c r="K9" s="21">
        <v>1678593</v>
      </c>
      <c r="L9" s="22">
        <v>236331</v>
      </c>
      <c r="M9" s="24">
        <f t="shared" si="1"/>
        <v>6.003236414887509</v>
      </c>
    </row>
    <row r="10" spans="1:13" ht="15.75" customHeight="1">
      <c r="A10" s="15">
        <f t="shared" si="0"/>
        <v>6</v>
      </c>
      <c r="B10" s="16"/>
      <c r="C10" s="17" t="s">
        <v>25</v>
      </c>
      <c r="D10" s="18" t="s">
        <v>23</v>
      </c>
      <c r="E10" s="19" t="s">
        <v>26</v>
      </c>
      <c r="F10" s="20">
        <v>38688</v>
      </c>
      <c r="G10" s="18">
        <v>5</v>
      </c>
      <c r="H10" s="18">
        <v>54</v>
      </c>
      <c r="I10" s="21">
        <v>90561.5</v>
      </c>
      <c r="J10" s="22">
        <v>18414</v>
      </c>
      <c r="K10" s="21">
        <v>1707735.5</v>
      </c>
      <c r="L10" s="22">
        <v>252570</v>
      </c>
      <c r="M10" s="24">
        <f t="shared" si="1"/>
        <v>4.918078635820572</v>
      </c>
    </row>
    <row r="11" spans="1:13" ht="15.75" customHeight="1">
      <c r="A11" s="15">
        <f t="shared" si="0"/>
        <v>7</v>
      </c>
      <c r="B11" s="16"/>
      <c r="C11" s="17" t="s">
        <v>22</v>
      </c>
      <c r="D11" s="18" t="s">
        <v>23</v>
      </c>
      <c r="E11" s="19" t="s">
        <v>24</v>
      </c>
      <c r="F11" s="20">
        <v>38674</v>
      </c>
      <c r="G11" s="18">
        <v>7</v>
      </c>
      <c r="H11" s="18">
        <v>32</v>
      </c>
      <c r="I11" s="21">
        <v>24361</v>
      </c>
      <c r="J11" s="22">
        <v>5321</v>
      </c>
      <c r="K11" s="21">
        <v>5028477</v>
      </c>
      <c r="L11" s="22">
        <v>755025</v>
      </c>
      <c r="M11" s="23">
        <f t="shared" si="1"/>
        <v>4.578274760383387</v>
      </c>
    </row>
    <row r="12" spans="1:13" ht="15.75" customHeight="1">
      <c r="A12" s="15">
        <f t="shared" si="0"/>
        <v>8</v>
      </c>
      <c r="B12" s="16"/>
      <c r="C12" s="17" t="s">
        <v>107</v>
      </c>
      <c r="D12" s="18" t="s">
        <v>56</v>
      </c>
      <c r="E12" s="19" t="s">
        <v>62</v>
      </c>
      <c r="F12" s="20">
        <v>38716</v>
      </c>
      <c r="G12" s="18">
        <v>1</v>
      </c>
      <c r="H12" s="18">
        <v>9</v>
      </c>
      <c r="I12" s="21">
        <v>41335</v>
      </c>
      <c r="J12" s="22">
        <v>5101</v>
      </c>
      <c r="K12" s="21">
        <v>41335</v>
      </c>
      <c r="L12" s="22">
        <v>5101</v>
      </c>
      <c r="M12" s="24">
        <f t="shared" si="1"/>
        <v>8.103313075867478</v>
      </c>
    </row>
    <row r="13" spans="1:13" ht="15.75" customHeight="1">
      <c r="A13" s="15">
        <f t="shared" si="0"/>
        <v>9</v>
      </c>
      <c r="B13" s="16"/>
      <c r="C13" s="17" t="s">
        <v>45</v>
      </c>
      <c r="D13" s="18" t="s">
        <v>15</v>
      </c>
      <c r="E13" s="19" t="s">
        <v>46</v>
      </c>
      <c r="F13" s="20">
        <v>38688</v>
      </c>
      <c r="G13" s="18">
        <v>5</v>
      </c>
      <c r="H13" s="18">
        <v>24</v>
      </c>
      <c r="I13" s="21">
        <v>21809.5</v>
      </c>
      <c r="J13" s="22">
        <v>4204</v>
      </c>
      <c r="K13" s="21">
        <v>449026.5</v>
      </c>
      <c r="L13" s="22">
        <v>49164</v>
      </c>
      <c r="M13" s="24">
        <f t="shared" si="1"/>
        <v>5.1877973358705995</v>
      </c>
    </row>
    <row r="14" spans="1:13" ht="15.75" customHeight="1">
      <c r="A14" s="15">
        <f t="shared" si="0"/>
        <v>10</v>
      </c>
      <c r="B14" s="16"/>
      <c r="C14" s="17" t="s">
        <v>37</v>
      </c>
      <c r="D14" s="18" t="s">
        <v>38</v>
      </c>
      <c r="E14" s="19" t="s">
        <v>16</v>
      </c>
      <c r="F14" s="20">
        <v>38702</v>
      </c>
      <c r="G14" s="18">
        <v>3</v>
      </c>
      <c r="H14" s="18">
        <v>10</v>
      </c>
      <c r="I14" s="21">
        <v>24659.5</v>
      </c>
      <c r="J14" s="22">
        <v>2972</v>
      </c>
      <c r="K14" s="21">
        <v>115125</v>
      </c>
      <c r="L14" s="22">
        <v>12632</v>
      </c>
      <c r="M14" s="24">
        <f t="shared" si="1"/>
        <v>8.297274562584118</v>
      </c>
    </row>
    <row r="15" spans="1:13" ht="15.75" customHeight="1">
      <c r="A15" s="15">
        <f t="shared" si="0"/>
        <v>11</v>
      </c>
      <c r="B15" s="16"/>
      <c r="C15" s="17" t="s">
        <v>31</v>
      </c>
      <c r="D15" s="18" t="s">
        <v>15</v>
      </c>
      <c r="E15" s="19" t="s">
        <v>32</v>
      </c>
      <c r="F15" s="20">
        <v>38702</v>
      </c>
      <c r="G15" s="18">
        <v>3</v>
      </c>
      <c r="H15" s="18">
        <v>20</v>
      </c>
      <c r="I15" s="21">
        <v>18587</v>
      </c>
      <c r="J15" s="22">
        <v>2603</v>
      </c>
      <c r="K15" s="21">
        <v>120604.5</v>
      </c>
      <c r="L15" s="22">
        <v>16283</v>
      </c>
      <c r="M15" s="24">
        <f t="shared" si="1"/>
        <v>7.140606991932386</v>
      </c>
    </row>
    <row r="16" spans="1:13" ht="15.75" customHeight="1">
      <c r="A16" s="15">
        <f t="shared" si="0"/>
        <v>12</v>
      </c>
      <c r="B16" s="16"/>
      <c r="C16" s="17" t="s">
        <v>29</v>
      </c>
      <c r="D16" s="18" t="s">
        <v>23</v>
      </c>
      <c r="E16" s="19" t="s">
        <v>30</v>
      </c>
      <c r="F16" s="20">
        <v>38667</v>
      </c>
      <c r="G16" s="18">
        <v>8</v>
      </c>
      <c r="H16" s="18">
        <v>11</v>
      </c>
      <c r="I16" s="21">
        <v>9995.5</v>
      </c>
      <c r="J16" s="22">
        <v>2355</v>
      </c>
      <c r="K16" s="21">
        <v>2484119.5</v>
      </c>
      <c r="L16" s="22">
        <v>379021</v>
      </c>
      <c r="M16" s="24">
        <f t="shared" si="1"/>
        <v>4.244373673036093</v>
      </c>
    </row>
    <row r="17" spans="1:13" ht="15.75" customHeight="1">
      <c r="A17" s="15">
        <f t="shared" si="0"/>
        <v>13</v>
      </c>
      <c r="B17" s="16"/>
      <c r="C17" s="17" t="s">
        <v>41</v>
      </c>
      <c r="D17" s="18" t="s">
        <v>18</v>
      </c>
      <c r="E17" s="19" t="s">
        <v>42</v>
      </c>
      <c r="F17" s="20">
        <v>38688</v>
      </c>
      <c r="G17" s="18">
        <v>5</v>
      </c>
      <c r="H17" s="18">
        <v>20</v>
      </c>
      <c r="I17" s="21">
        <v>10919</v>
      </c>
      <c r="J17" s="22">
        <v>2292</v>
      </c>
      <c r="K17" s="21">
        <v>226544</v>
      </c>
      <c r="L17" s="22">
        <v>27056</v>
      </c>
      <c r="M17" s="24">
        <f t="shared" si="1"/>
        <v>4.763961605584642</v>
      </c>
    </row>
    <row r="18" spans="1:13" ht="15.75" customHeight="1">
      <c r="A18" s="15">
        <f t="shared" si="0"/>
        <v>14</v>
      </c>
      <c r="B18" s="16"/>
      <c r="C18" s="17" t="s">
        <v>33</v>
      </c>
      <c r="D18" s="18" t="s">
        <v>15</v>
      </c>
      <c r="E18" s="19" t="s">
        <v>32</v>
      </c>
      <c r="F18" s="20">
        <v>38709</v>
      </c>
      <c r="G18" s="18">
        <v>2</v>
      </c>
      <c r="H18" s="18">
        <v>24</v>
      </c>
      <c r="I18" s="21">
        <v>15863</v>
      </c>
      <c r="J18" s="22">
        <v>2135</v>
      </c>
      <c r="K18" s="21">
        <v>43858</v>
      </c>
      <c r="L18" s="22">
        <v>5615</v>
      </c>
      <c r="M18" s="24">
        <f t="shared" si="1"/>
        <v>7.429976580796253</v>
      </c>
    </row>
    <row r="19" spans="1:13" ht="15.75" customHeight="1">
      <c r="A19" s="15">
        <f t="shared" si="0"/>
        <v>15</v>
      </c>
      <c r="B19" s="16"/>
      <c r="C19" s="17" t="s">
        <v>34</v>
      </c>
      <c r="D19" s="18" t="s">
        <v>23</v>
      </c>
      <c r="E19" s="19" t="s">
        <v>35</v>
      </c>
      <c r="F19" s="20">
        <v>38695</v>
      </c>
      <c r="G19" s="18">
        <v>4</v>
      </c>
      <c r="H19" s="18">
        <v>11</v>
      </c>
      <c r="I19" s="21">
        <v>9335.5</v>
      </c>
      <c r="J19" s="22">
        <v>1968</v>
      </c>
      <c r="K19" s="21">
        <v>451885.5</v>
      </c>
      <c r="L19" s="22">
        <v>55755</v>
      </c>
      <c r="M19" s="24">
        <f t="shared" si="1"/>
        <v>4.743648373983739</v>
      </c>
    </row>
    <row r="20" spans="1:13" ht="15.75" customHeight="1">
      <c r="A20" s="15">
        <f t="shared" si="0"/>
        <v>16</v>
      </c>
      <c r="B20" s="16"/>
      <c r="C20" s="17" t="s">
        <v>48</v>
      </c>
      <c r="D20" s="18" t="s">
        <v>18</v>
      </c>
      <c r="E20" s="19" t="s">
        <v>49</v>
      </c>
      <c r="F20" s="20">
        <v>38681</v>
      </c>
      <c r="G20" s="18">
        <v>6</v>
      </c>
      <c r="H20" s="18">
        <v>6</v>
      </c>
      <c r="I20" s="21">
        <v>6233</v>
      </c>
      <c r="J20" s="22">
        <v>1813</v>
      </c>
      <c r="K20" s="21">
        <v>1014223</v>
      </c>
      <c r="L20" s="22">
        <v>138728</v>
      </c>
      <c r="M20" s="24">
        <f t="shared" si="1"/>
        <v>3.4379481522338664</v>
      </c>
    </row>
    <row r="21" spans="1:13" ht="15.75" customHeight="1">
      <c r="A21" s="15">
        <f t="shared" si="0"/>
        <v>17</v>
      </c>
      <c r="B21" s="16"/>
      <c r="C21" s="17" t="s">
        <v>47</v>
      </c>
      <c r="D21" s="18" t="s">
        <v>18</v>
      </c>
      <c r="E21" s="19" t="s">
        <v>21</v>
      </c>
      <c r="F21" s="20">
        <v>38667</v>
      </c>
      <c r="G21" s="18">
        <v>8</v>
      </c>
      <c r="H21" s="18">
        <v>8</v>
      </c>
      <c r="I21" s="21">
        <v>7077</v>
      </c>
      <c r="J21" s="22">
        <v>1802</v>
      </c>
      <c r="K21" s="21">
        <v>2572564</v>
      </c>
      <c r="L21" s="22">
        <v>335536</v>
      </c>
      <c r="M21" s="24">
        <f t="shared" si="1"/>
        <v>3.9273029966703663</v>
      </c>
    </row>
    <row r="22" spans="1:13" ht="15.75" customHeight="1">
      <c r="A22" s="15">
        <f t="shared" si="0"/>
        <v>18</v>
      </c>
      <c r="B22" s="16"/>
      <c r="C22" s="17" t="s">
        <v>27</v>
      </c>
      <c r="D22" s="18" t="s">
        <v>23</v>
      </c>
      <c r="E22" s="19" t="s">
        <v>28</v>
      </c>
      <c r="F22" s="20">
        <v>38695</v>
      </c>
      <c r="G22" s="18">
        <v>4</v>
      </c>
      <c r="H22" s="18">
        <v>12</v>
      </c>
      <c r="I22" s="21">
        <v>10138.5</v>
      </c>
      <c r="J22" s="22">
        <v>1755</v>
      </c>
      <c r="K22" s="21">
        <v>518915</v>
      </c>
      <c r="L22" s="22">
        <v>67342</v>
      </c>
      <c r="M22" s="24">
        <f t="shared" si="1"/>
        <v>5.776923076923077</v>
      </c>
    </row>
    <row r="23" spans="1:13" ht="15.75" customHeight="1">
      <c r="A23" s="15">
        <f t="shared" si="0"/>
        <v>19</v>
      </c>
      <c r="B23" s="16"/>
      <c r="C23" s="17" t="s">
        <v>81</v>
      </c>
      <c r="D23" s="18" t="s">
        <v>23</v>
      </c>
      <c r="E23" s="19" t="s">
        <v>26</v>
      </c>
      <c r="F23" s="20">
        <v>38653</v>
      </c>
      <c r="G23" s="18">
        <v>10</v>
      </c>
      <c r="H23" s="18">
        <v>4</v>
      </c>
      <c r="I23" s="21">
        <v>9436</v>
      </c>
      <c r="J23" s="22">
        <v>1696</v>
      </c>
      <c r="K23" s="21">
        <v>1296413</v>
      </c>
      <c r="L23" s="22">
        <v>170729</v>
      </c>
      <c r="M23" s="24">
        <f t="shared" si="1"/>
        <v>5.563679245283019</v>
      </c>
    </row>
    <row r="24" spans="1:13" ht="15.75" customHeight="1">
      <c r="A24" s="15">
        <f t="shared" si="0"/>
        <v>20</v>
      </c>
      <c r="B24" s="16"/>
      <c r="C24" s="17" t="s">
        <v>54</v>
      </c>
      <c r="D24" s="18" t="s">
        <v>18</v>
      </c>
      <c r="E24" s="19" t="s">
        <v>19</v>
      </c>
      <c r="F24" s="20">
        <v>38653</v>
      </c>
      <c r="G24" s="18">
        <v>10</v>
      </c>
      <c r="H24" s="18">
        <v>11</v>
      </c>
      <c r="I24" s="21">
        <v>6594</v>
      </c>
      <c r="J24" s="22">
        <v>1544</v>
      </c>
      <c r="K24" s="21">
        <v>1035228</v>
      </c>
      <c r="L24" s="22">
        <v>150563</v>
      </c>
      <c r="M24" s="24">
        <f t="shared" si="1"/>
        <v>4.270725388601036</v>
      </c>
    </row>
    <row r="25" spans="1:13" ht="15.75" customHeight="1">
      <c r="A25" s="15">
        <f t="shared" si="0"/>
        <v>21</v>
      </c>
      <c r="B25" s="16"/>
      <c r="C25" s="17" t="s">
        <v>43</v>
      </c>
      <c r="D25" s="18" t="s">
        <v>23</v>
      </c>
      <c r="E25" s="19" t="s">
        <v>44</v>
      </c>
      <c r="F25" s="20">
        <v>38681</v>
      </c>
      <c r="G25" s="18">
        <v>6</v>
      </c>
      <c r="H25" s="18">
        <v>9</v>
      </c>
      <c r="I25" s="21">
        <v>9545.5</v>
      </c>
      <c r="J25" s="22">
        <v>1538</v>
      </c>
      <c r="K25" s="21">
        <v>389066</v>
      </c>
      <c r="L25" s="22">
        <v>46703</v>
      </c>
      <c r="M25" s="23">
        <f t="shared" si="1"/>
        <v>6.206436931079324</v>
      </c>
    </row>
    <row r="26" spans="1:14" ht="15.75" customHeight="1">
      <c r="A26" s="15">
        <f t="shared" si="0"/>
        <v>22</v>
      </c>
      <c r="B26" s="16"/>
      <c r="C26" s="17" t="s">
        <v>52</v>
      </c>
      <c r="D26" s="18" t="s">
        <v>15</v>
      </c>
      <c r="E26" s="19" t="s">
        <v>46</v>
      </c>
      <c r="F26" s="20">
        <v>38681</v>
      </c>
      <c r="G26" s="18">
        <v>6</v>
      </c>
      <c r="H26" s="18">
        <v>13</v>
      </c>
      <c r="I26" s="21">
        <v>5623.5</v>
      </c>
      <c r="J26" s="22">
        <v>1232</v>
      </c>
      <c r="K26" s="21">
        <v>193124</v>
      </c>
      <c r="L26" s="22">
        <v>26501</v>
      </c>
      <c r="M26" s="24">
        <f t="shared" si="1"/>
        <v>4.564529220779221</v>
      </c>
      <c r="N26" s="25"/>
    </row>
    <row r="27" spans="1:13" ht="15.75" customHeight="1">
      <c r="A27" s="15">
        <f t="shared" si="0"/>
        <v>23</v>
      </c>
      <c r="B27" s="16"/>
      <c r="C27" s="17" t="s">
        <v>111</v>
      </c>
      <c r="D27" s="18" t="s">
        <v>23</v>
      </c>
      <c r="E27" s="19" t="s">
        <v>28</v>
      </c>
      <c r="F27" s="20">
        <v>38639</v>
      </c>
      <c r="G27" s="18">
        <v>11</v>
      </c>
      <c r="H27" s="18">
        <v>1</v>
      </c>
      <c r="I27" s="21">
        <v>3030</v>
      </c>
      <c r="J27" s="22">
        <v>1168</v>
      </c>
      <c r="K27" s="21">
        <v>1440386.5</v>
      </c>
      <c r="L27" s="22">
        <v>192852</v>
      </c>
      <c r="M27" s="24">
        <f t="shared" si="1"/>
        <v>2.594178082191781</v>
      </c>
    </row>
    <row r="28" spans="1:13" ht="15.75" customHeight="1">
      <c r="A28" s="15">
        <f t="shared" si="0"/>
        <v>24</v>
      </c>
      <c r="B28" s="16"/>
      <c r="C28" s="17" t="s">
        <v>122</v>
      </c>
      <c r="D28" s="18" t="s">
        <v>120</v>
      </c>
      <c r="E28" s="19" t="s">
        <v>121</v>
      </c>
      <c r="F28" s="20">
        <v>38632</v>
      </c>
      <c r="G28" s="18">
        <v>9</v>
      </c>
      <c r="H28" s="18">
        <v>4</v>
      </c>
      <c r="I28" s="21">
        <v>5566.5</v>
      </c>
      <c r="J28" s="22">
        <v>1015</v>
      </c>
      <c r="K28" s="21">
        <v>29174</v>
      </c>
      <c r="L28" s="22">
        <v>4110</v>
      </c>
      <c r="M28" s="24">
        <f t="shared" si="1"/>
        <v>5.48423645320197</v>
      </c>
    </row>
    <row r="29" spans="1:13" ht="15.75" customHeight="1">
      <c r="A29" s="15">
        <f t="shared" si="0"/>
        <v>25</v>
      </c>
      <c r="B29" s="16"/>
      <c r="C29" s="17" t="s">
        <v>39</v>
      </c>
      <c r="D29" s="18" t="s">
        <v>15</v>
      </c>
      <c r="E29" s="19" t="s">
        <v>40</v>
      </c>
      <c r="F29" s="20">
        <v>38653</v>
      </c>
      <c r="G29" s="18">
        <v>10</v>
      </c>
      <c r="H29" s="18">
        <v>5</v>
      </c>
      <c r="I29" s="21">
        <v>3134</v>
      </c>
      <c r="J29" s="22">
        <v>685</v>
      </c>
      <c r="K29" s="21">
        <v>4895388</v>
      </c>
      <c r="L29" s="22">
        <v>774406</v>
      </c>
      <c r="M29" s="24">
        <f t="shared" si="1"/>
        <v>4.575182481751825</v>
      </c>
    </row>
    <row r="30" spans="1:13" ht="15.75" customHeight="1">
      <c r="A30" s="15">
        <f aca="true" t="shared" si="2" ref="A30:A58">ROW()-4</f>
        <v>26</v>
      </c>
      <c r="B30" s="16"/>
      <c r="C30" s="17" t="s">
        <v>77</v>
      </c>
      <c r="D30" s="18" t="s">
        <v>23</v>
      </c>
      <c r="E30" s="19" t="s">
        <v>35</v>
      </c>
      <c r="F30" s="20">
        <v>38660</v>
      </c>
      <c r="G30" s="18">
        <v>9</v>
      </c>
      <c r="H30" s="18">
        <v>2</v>
      </c>
      <c r="I30" s="21">
        <v>2048.5</v>
      </c>
      <c r="J30" s="22">
        <v>556</v>
      </c>
      <c r="K30" s="21">
        <v>833240</v>
      </c>
      <c r="L30" s="22">
        <v>123060</v>
      </c>
      <c r="M30" s="24">
        <f t="shared" si="1"/>
        <v>3.6843525179856114</v>
      </c>
    </row>
    <row r="31" spans="1:13" ht="15.75" customHeight="1">
      <c r="A31" s="15">
        <f t="shared" si="2"/>
        <v>27</v>
      </c>
      <c r="B31" s="16"/>
      <c r="C31" s="17" t="s">
        <v>66</v>
      </c>
      <c r="D31" s="18" t="s">
        <v>56</v>
      </c>
      <c r="E31" s="19" t="s">
        <v>67</v>
      </c>
      <c r="F31" s="20">
        <v>38016</v>
      </c>
      <c r="G31" s="18">
        <v>20</v>
      </c>
      <c r="H31" s="18">
        <v>1</v>
      </c>
      <c r="I31" s="21">
        <v>1188</v>
      </c>
      <c r="J31" s="22">
        <v>396</v>
      </c>
      <c r="K31" s="21">
        <v>36988.5</v>
      </c>
      <c r="L31" s="22">
        <v>6460</v>
      </c>
      <c r="M31" s="24">
        <f t="shared" si="1"/>
        <v>3</v>
      </c>
    </row>
    <row r="32" spans="1:13" ht="15.75" customHeight="1">
      <c r="A32" s="15">
        <f t="shared" si="0"/>
        <v>28</v>
      </c>
      <c r="B32" s="16"/>
      <c r="C32" s="17" t="s">
        <v>68</v>
      </c>
      <c r="D32" s="18" t="s">
        <v>23</v>
      </c>
      <c r="E32" s="19" t="s">
        <v>24</v>
      </c>
      <c r="F32" s="20">
        <v>38681</v>
      </c>
      <c r="G32" s="18">
        <v>6</v>
      </c>
      <c r="H32" s="18">
        <v>3</v>
      </c>
      <c r="I32" s="21">
        <v>2606</v>
      </c>
      <c r="J32" s="22">
        <v>391</v>
      </c>
      <c r="K32" s="21">
        <v>145150</v>
      </c>
      <c r="L32" s="22">
        <v>16475</v>
      </c>
      <c r="M32" s="24">
        <f t="shared" si="1"/>
        <v>6.664961636828645</v>
      </c>
    </row>
    <row r="33" spans="1:13" ht="15.75" customHeight="1">
      <c r="A33" s="15">
        <f t="shared" si="0"/>
        <v>29</v>
      </c>
      <c r="B33" s="16"/>
      <c r="C33" s="17">
        <v>36</v>
      </c>
      <c r="D33" s="18" t="s">
        <v>15</v>
      </c>
      <c r="E33" s="19" t="s">
        <v>53</v>
      </c>
      <c r="F33" s="20">
        <v>38688</v>
      </c>
      <c r="G33" s="18">
        <v>5</v>
      </c>
      <c r="H33" s="18">
        <v>9</v>
      </c>
      <c r="I33" s="21">
        <v>1742</v>
      </c>
      <c r="J33" s="22">
        <v>347</v>
      </c>
      <c r="K33" s="21">
        <v>194298</v>
      </c>
      <c r="L33" s="22">
        <v>28192</v>
      </c>
      <c r="M33" s="24">
        <f t="shared" si="1"/>
        <v>5.020172910662824</v>
      </c>
    </row>
    <row r="34" spans="1:13" ht="15.75" customHeight="1">
      <c r="A34" s="15">
        <f t="shared" si="2"/>
        <v>30</v>
      </c>
      <c r="B34" s="16"/>
      <c r="C34" s="17" t="s">
        <v>73</v>
      </c>
      <c r="D34" s="18" t="s">
        <v>23</v>
      </c>
      <c r="E34" s="19" t="s">
        <v>26</v>
      </c>
      <c r="F34" s="20">
        <v>38632</v>
      </c>
      <c r="G34" s="18">
        <v>13</v>
      </c>
      <c r="H34" s="18">
        <v>1</v>
      </c>
      <c r="I34" s="21">
        <v>1590</v>
      </c>
      <c r="J34" s="22">
        <v>305</v>
      </c>
      <c r="K34" s="21">
        <v>207357.5</v>
      </c>
      <c r="L34" s="22">
        <v>28851</v>
      </c>
      <c r="M34" s="24">
        <f t="shared" si="1"/>
        <v>5.213114754098361</v>
      </c>
    </row>
    <row r="35" spans="1:13" ht="15.75" customHeight="1">
      <c r="A35" s="15">
        <f t="shared" si="2"/>
        <v>31</v>
      </c>
      <c r="B35" s="16"/>
      <c r="C35" s="17" t="s">
        <v>112</v>
      </c>
      <c r="D35" s="18" t="s">
        <v>23</v>
      </c>
      <c r="E35" s="19" t="s">
        <v>114</v>
      </c>
      <c r="F35" s="20">
        <v>38499</v>
      </c>
      <c r="G35" s="18">
        <v>19</v>
      </c>
      <c r="H35" s="18">
        <v>1</v>
      </c>
      <c r="I35" s="21">
        <v>1188</v>
      </c>
      <c r="J35" s="22">
        <v>300</v>
      </c>
      <c r="K35" s="21">
        <v>259548.5</v>
      </c>
      <c r="L35" s="22">
        <v>36396</v>
      </c>
      <c r="M35" s="23">
        <f t="shared" si="1"/>
        <v>3.96</v>
      </c>
    </row>
    <row r="36" spans="1:13" ht="15.75" customHeight="1">
      <c r="A36" s="15">
        <f t="shared" si="0"/>
        <v>32</v>
      </c>
      <c r="B36" s="16"/>
      <c r="C36" s="17" t="s">
        <v>79</v>
      </c>
      <c r="D36" s="18" t="s">
        <v>15</v>
      </c>
      <c r="E36" s="19" t="s">
        <v>80</v>
      </c>
      <c r="F36" s="20">
        <v>38660</v>
      </c>
      <c r="G36" s="18">
        <v>9</v>
      </c>
      <c r="H36" s="18">
        <v>1</v>
      </c>
      <c r="I36" s="21">
        <v>1421</v>
      </c>
      <c r="J36" s="22">
        <v>279</v>
      </c>
      <c r="K36" s="21">
        <v>500081.5</v>
      </c>
      <c r="L36" s="22">
        <v>72579</v>
      </c>
      <c r="M36" s="24">
        <f t="shared" si="1"/>
        <v>5.093189964157706</v>
      </c>
    </row>
    <row r="37" spans="1:13" ht="15.75" customHeight="1">
      <c r="A37" s="15">
        <f t="shared" si="0"/>
        <v>33</v>
      </c>
      <c r="B37" s="16"/>
      <c r="C37" s="17" t="s">
        <v>123</v>
      </c>
      <c r="D37" s="18" t="s">
        <v>120</v>
      </c>
      <c r="E37" s="19" t="s">
        <v>121</v>
      </c>
      <c r="F37" s="20">
        <v>38296</v>
      </c>
      <c r="G37" s="18">
        <v>32</v>
      </c>
      <c r="H37" s="18">
        <v>1</v>
      </c>
      <c r="I37" s="21">
        <v>804</v>
      </c>
      <c r="J37" s="22">
        <v>268</v>
      </c>
      <c r="K37" s="21">
        <v>322976</v>
      </c>
      <c r="L37" s="22">
        <v>47819</v>
      </c>
      <c r="M37" s="24">
        <f aca="true" t="shared" si="3" ref="M37:M59">+I37/J37</f>
        <v>3</v>
      </c>
    </row>
    <row r="38" spans="1:13" ht="15.75" customHeight="1">
      <c r="A38" s="15">
        <f t="shared" si="2"/>
        <v>34</v>
      </c>
      <c r="B38" s="16"/>
      <c r="C38" s="17" t="s">
        <v>63</v>
      </c>
      <c r="D38" s="18" t="s">
        <v>56</v>
      </c>
      <c r="E38" s="19" t="s">
        <v>64</v>
      </c>
      <c r="F38" s="20">
        <v>38709</v>
      </c>
      <c r="G38" s="18">
        <v>2</v>
      </c>
      <c r="H38" s="18">
        <v>2</v>
      </c>
      <c r="I38" s="21">
        <v>2037</v>
      </c>
      <c r="J38" s="22">
        <v>260</v>
      </c>
      <c r="K38" s="21">
        <v>5053</v>
      </c>
      <c r="L38" s="22">
        <v>671</v>
      </c>
      <c r="M38" s="24">
        <f t="shared" si="3"/>
        <v>7.834615384615384</v>
      </c>
    </row>
    <row r="39" spans="1:13" ht="15.75" customHeight="1">
      <c r="A39" s="15">
        <f t="shared" si="2"/>
        <v>35</v>
      </c>
      <c r="B39" s="16"/>
      <c r="C39" s="17" t="s">
        <v>117</v>
      </c>
      <c r="D39" s="18" t="s">
        <v>15</v>
      </c>
      <c r="E39" s="19" t="s">
        <v>118</v>
      </c>
      <c r="F39" s="20">
        <v>38639</v>
      </c>
      <c r="G39" s="18">
        <v>11</v>
      </c>
      <c r="H39" s="18">
        <v>1</v>
      </c>
      <c r="I39" s="21">
        <v>1265</v>
      </c>
      <c r="J39" s="22">
        <v>228</v>
      </c>
      <c r="K39" s="21">
        <v>556734</v>
      </c>
      <c r="L39" s="22">
        <v>107392</v>
      </c>
      <c r="M39" s="24">
        <f t="shared" si="3"/>
        <v>5.548245614035087</v>
      </c>
    </row>
    <row r="40" spans="1:13" ht="15.75" customHeight="1">
      <c r="A40" s="15">
        <f t="shared" si="2"/>
        <v>36</v>
      </c>
      <c r="B40" s="16"/>
      <c r="C40" s="17" t="s">
        <v>71</v>
      </c>
      <c r="D40" s="18" t="s">
        <v>15</v>
      </c>
      <c r="E40" s="19" t="s">
        <v>72</v>
      </c>
      <c r="F40" s="20">
        <v>38674</v>
      </c>
      <c r="G40" s="18">
        <v>7</v>
      </c>
      <c r="H40" s="18">
        <v>1</v>
      </c>
      <c r="I40" s="21">
        <v>1171</v>
      </c>
      <c r="J40" s="22">
        <v>223</v>
      </c>
      <c r="K40" s="21">
        <v>34320</v>
      </c>
      <c r="L40" s="22">
        <v>5922</v>
      </c>
      <c r="M40" s="24">
        <f t="shared" si="3"/>
        <v>5.251121076233184</v>
      </c>
    </row>
    <row r="41" spans="1:13" ht="15.75" customHeight="1">
      <c r="A41" s="15">
        <f t="shared" si="0"/>
        <v>37</v>
      </c>
      <c r="B41" s="16"/>
      <c r="C41" s="17" t="s">
        <v>69</v>
      </c>
      <c r="D41" s="18" t="s">
        <v>38</v>
      </c>
      <c r="E41" s="19" t="s">
        <v>70</v>
      </c>
      <c r="F41" s="20">
        <v>38688</v>
      </c>
      <c r="G41" s="18">
        <v>5</v>
      </c>
      <c r="H41" s="18">
        <v>5</v>
      </c>
      <c r="I41" s="21">
        <v>1054.5</v>
      </c>
      <c r="J41" s="22">
        <v>216</v>
      </c>
      <c r="K41" s="21">
        <v>108299.5</v>
      </c>
      <c r="L41" s="22">
        <v>15632</v>
      </c>
      <c r="M41" s="24">
        <f t="shared" si="3"/>
        <v>4.881944444444445</v>
      </c>
    </row>
    <row r="42" spans="1:13" ht="15.75" customHeight="1">
      <c r="A42" s="15">
        <f t="shared" si="0"/>
        <v>38</v>
      </c>
      <c r="B42" s="16"/>
      <c r="C42" s="17" t="s">
        <v>58</v>
      </c>
      <c r="D42" s="18" t="s">
        <v>15</v>
      </c>
      <c r="E42" s="19" t="s">
        <v>46</v>
      </c>
      <c r="F42" s="20">
        <v>38688</v>
      </c>
      <c r="G42" s="18">
        <v>8</v>
      </c>
      <c r="H42" s="18">
        <v>1</v>
      </c>
      <c r="I42" s="21">
        <v>1030</v>
      </c>
      <c r="J42" s="22">
        <v>215</v>
      </c>
      <c r="K42" s="21">
        <v>25527.5</v>
      </c>
      <c r="L42" s="22">
        <v>3559</v>
      </c>
      <c r="M42" s="24">
        <f t="shared" si="3"/>
        <v>4.790697674418604</v>
      </c>
    </row>
    <row r="43" spans="1:13" ht="15.75" customHeight="1">
      <c r="A43" s="15">
        <f t="shared" si="0"/>
        <v>39</v>
      </c>
      <c r="B43" s="16"/>
      <c r="C43" s="17" t="s">
        <v>74</v>
      </c>
      <c r="D43" s="18" t="s">
        <v>23</v>
      </c>
      <c r="E43" s="19" t="s">
        <v>24</v>
      </c>
      <c r="F43" s="20">
        <v>38674</v>
      </c>
      <c r="G43" s="18">
        <v>4</v>
      </c>
      <c r="H43" s="18">
        <v>1</v>
      </c>
      <c r="I43" s="21">
        <v>1145</v>
      </c>
      <c r="J43" s="22">
        <v>166</v>
      </c>
      <c r="K43" s="21">
        <v>13961</v>
      </c>
      <c r="L43" s="22">
        <v>2047</v>
      </c>
      <c r="M43" s="24">
        <f t="shared" si="3"/>
        <v>6.897590361445783</v>
      </c>
    </row>
    <row r="44" spans="1:13" ht="15.75" customHeight="1">
      <c r="A44" s="15">
        <f t="shared" si="2"/>
        <v>40</v>
      </c>
      <c r="B44" s="16"/>
      <c r="C44" s="17" t="s">
        <v>61</v>
      </c>
      <c r="D44" s="18" t="s">
        <v>56</v>
      </c>
      <c r="E44" s="19" t="s">
        <v>62</v>
      </c>
      <c r="F44" s="20">
        <v>38688</v>
      </c>
      <c r="G44" s="18">
        <v>5</v>
      </c>
      <c r="H44" s="18">
        <v>2</v>
      </c>
      <c r="I44" s="21">
        <v>1028</v>
      </c>
      <c r="J44" s="22">
        <v>162</v>
      </c>
      <c r="K44" s="21">
        <v>24875.5</v>
      </c>
      <c r="L44" s="22">
        <v>3346</v>
      </c>
      <c r="M44" s="24">
        <f t="shared" si="3"/>
        <v>6.345679012345679</v>
      </c>
    </row>
    <row r="45" spans="1:13" ht="15.75" customHeight="1">
      <c r="A45" s="15">
        <f t="shared" si="2"/>
        <v>41</v>
      </c>
      <c r="B45" s="16"/>
      <c r="C45" s="17" t="s">
        <v>84</v>
      </c>
      <c r="D45" s="18" t="s">
        <v>15</v>
      </c>
      <c r="E45" s="19" t="s">
        <v>32</v>
      </c>
      <c r="F45" s="20">
        <v>38625</v>
      </c>
      <c r="G45" s="18">
        <v>13</v>
      </c>
      <c r="H45" s="18">
        <v>2</v>
      </c>
      <c r="I45" s="21">
        <v>906</v>
      </c>
      <c r="J45" s="22">
        <v>148</v>
      </c>
      <c r="K45" s="21">
        <v>66524.5</v>
      </c>
      <c r="L45" s="22">
        <v>9781</v>
      </c>
      <c r="M45" s="24">
        <f t="shared" si="3"/>
        <v>6.121621621621622</v>
      </c>
    </row>
    <row r="46" spans="1:13" ht="15.75" customHeight="1">
      <c r="A46" s="15">
        <f t="shared" si="2"/>
        <v>42</v>
      </c>
      <c r="B46" s="16"/>
      <c r="C46" s="17" t="s">
        <v>82</v>
      </c>
      <c r="D46" s="18" t="s">
        <v>38</v>
      </c>
      <c r="E46" s="19" t="s">
        <v>83</v>
      </c>
      <c r="F46" s="20">
        <v>38681</v>
      </c>
      <c r="G46" s="18">
        <v>6</v>
      </c>
      <c r="H46" s="18">
        <v>2</v>
      </c>
      <c r="I46" s="21">
        <v>486</v>
      </c>
      <c r="J46" s="22">
        <v>128</v>
      </c>
      <c r="K46" s="21">
        <v>14390</v>
      </c>
      <c r="L46" s="22">
        <v>2088</v>
      </c>
      <c r="M46" s="24">
        <f t="shared" si="3"/>
        <v>3.796875</v>
      </c>
    </row>
    <row r="47" spans="1:13" ht="15.75" customHeight="1">
      <c r="A47" s="15">
        <f t="shared" si="2"/>
        <v>43</v>
      </c>
      <c r="B47" s="16"/>
      <c r="C47" s="17" t="s">
        <v>50</v>
      </c>
      <c r="D47" s="18" t="s">
        <v>15</v>
      </c>
      <c r="E47" s="19" t="s">
        <v>51</v>
      </c>
      <c r="F47" s="20">
        <v>38625</v>
      </c>
      <c r="G47" s="18">
        <v>14</v>
      </c>
      <c r="H47" s="18">
        <v>1</v>
      </c>
      <c r="I47" s="21">
        <v>402</v>
      </c>
      <c r="J47" s="22">
        <v>105</v>
      </c>
      <c r="K47" s="21">
        <v>757452.5</v>
      </c>
      <c r="L47" s="22">
        <v>99179</v>
      </c>
      <c r="M47" s="24">
        <f t="shared" si="3"/>
        <v>3.8285714285714287</v>
      </c>
    </row>
    <row r="48" spans="1:13" ht="15.75" customHeight="1">
      <c r="A48" s="15">
        <f t="shared" si="2"/>
        <v>44</v>
      </c>
      <c r="B48" s="16"/>
      <c r="C48" s="17" t="s">
        <v>78</v>
      </c>
      <c r="D48" s="18" t="s">
        <v>18</v>
      </c>
      <c r="E48" s="19" t="s">
        <v>19</v>
      </c>
      <c r="F48" s="20">
        <v>38639</v>
      </c>
      <c r="G48" s="18">
        <v>12</v>
      </c>
      <c r="H48" s="18">
        <v>1</v>
      </c>
      <c r="I48" s="21">
        <v>326</v>
      </c>
      <c r="J48" s="22">
        <v>103</v>
      </c>
      <c r="K48" s="21">
        <v>710181</v>
      </c>
      <c r="L48" s="22">
        <v>96107</v>
      </c>
      <c r="M48" s="24">
        <f t="shared" si="3"/>
        <v>3.1650485436893203</v>
      </c>
    </row>
    <row r="49" spans="1:13" ht="15.75" customHeight="1">
      <c r="A49" s="15">
        <f t="shared" si="2"/>
        <v>45</v>
      </c>
      <c r="B49" s="16"/>
      <c r="C49" s="17" t="s">
        <v>55</v>
      </c>
      <c r="D49" s="18" t="s">
        <v>18</v>
      </c>
      <c r="E49" s="19" t="s">
        <v>19</v>
      </c>
      <c r="F49" s="20">
        <v>38646</v>
      </c>
      <c r="G49" s="18">
        <v>11</v>
      </c>
      <c r="H49" s="18">
        <v>1</v>
      </c>
      <c r="I49" s="21">
        <v>381</v>
      </c>
      <c r="J49" s="22">
        <v>91</v>
      </c>
      <c r="K49" s="21">
        <v>791772</v>
      </c>
      <c r="L49" s="22">
        <v>112548</v>
      </c>
      <c r="M49" s="24">
        <f t="shared" si="3"/>
        <v>4.186813186813187</v>
      </c>
    </row>
    <row r="50" spans="1:13" ht="15.75" customHeight="1">
      <c r="A50" s="15">
        <f t="shared" si="2"/>
        <v>46</v>
      </c>
      <c r="B50" s="16"/>
      <c r="C50" s="17" t="s">
        <v>87</v>
      </c>
      <c r="D50" s="18" t="s">
        <v>15</v>
      </c>
      <c r="E50" s="19" t="s">
        <v>88</v>
      </c>
      <c r="F50" s="20">
        <v>38681</v>
      </c>
      <c r="G50" s="18">
        <v>6</v>
      </c>
      <c r="H50" s="18">
        <v>1</v>
      </c>
      <c r="I50" s="21">
        <v>301</v>
      </c>
      <c r="J50" s="22">
        <v>57</v>
      </c>
      <c r="K50" s="21">
        <v>48314.5</v>
      </c>
      <c r="L50" s="22">
        <v>6828</v>
      </c>
      <c r="M50" s="24">
        <f t="shared" si="3"/>
        <v>5.280701754385965</v>
      </c>
    </row>
    <row r="51" spans="1:13" ht="15.75" customHeight="1">
      <c r="A51" s="15">
        <f t="shared" si="2"/>
        <v>47</v>
      </c>
      <c r="B51" s="16"/>
      <c r="C51" s="17" t="s">
        <v>75</v>
      </c>
      <c r="D51" s="18" t="s">
        <v>18</v>
      </c>
      <c r="E51" s="19" t="s">
        <v>76</v>
      </c>
      <c r="F51" s="20">
        <v>38660</v>
      </c>
      <c r="G51" s="18">
        <v>9</v>
      </c>
      <c r="H51" s="18">
        <v>1</v>
      </c>
      <c r="I51" s="21">
        <v>235</v>
      </c>
      <c r="J51" s="22">
        <v>54</v>
      </c>
      <c r="K51" s="21">
        <v>776642</v>
      </c>
      <c r="L51" s="22">
        <v>93199</v>
      </c>
      <c r="M51" s="24">
        <f t="shared" si="3"/>
        <v>4.351851851851852</v>
      </c>
    </row>
    <row r="52" spans="1:13" ht="15.75" customHeight="1">
      <c r="A52" s="15">
        <f t="shared" si="2"/>
        <v>48</v>
      </c>
      <c r="B52" s="16"/>
      <c r="C52" s="17" t="s">
        <v>85</v>
      </c>
      <c r="D52" s="18" t="s">
        <v>56</v>
      </c>
      <c r="E52" s="19" t="s">
        <v>57</v>
      </c>
      <c r="F52" s="20">
        <v>38688</v>
      </c>
      <c r="G52" s="18">
        <v>5</v>
      </c>
      <c r="H52" s="18">
        <v>3</v>
      </c>
      <c r="I52" s="21">
        <v>247.5</v>
      </c>
      <c r="J52" s="22">
        <v>45</v>
      </c>
      <c r="K52" s="21">
        <v>24275</v>
      </c>
      <c r="L52" s="22">
        <v>3232</v>
      </c>
      <c r="M52" s="24">
        <f t="shared" si="3"/>
        <v>5.5</v>
      </c>
    </row>
    <row r="53" spans="1:13" ht="15.75" customHeight="1">
      <c r="A53" s="15">
        <f t="shared" si="2"/>
        <v>49</v>
      </c>
      <c r="B53" s="16"/>
      <c r="C53" s="17" t="s">
        <v>115</v>
      </c>
      <c r="D53" s="18" t="s">
        <v>56</v>
      </c>
      <c r="E53" s="19" t="s">
        <v>62</v>
      </c>
      <c r="F53" s="20">
        <v>38373</v>
      </c>
      <c r="G53" s="18">
        <v>36</v>
      </c>
      <c r="H53" s="18">
        <v>1</v>
      </c>
      <c r="I53" s="21">
        <v>117</v>
      </c>
      <c r="J53" s="22">
        <v>44</v>
      </c>
      <c r="K53" s="21">
        <v>73450.5</v>
      </c>
      <c r="L53" s="22">
        <v>11699</v>
      </c>
      <c r="M53" s="24">
        <f t="shared" si="3"/>
        <v>2.659090909090909</v>
      </c>
    </row>
    <row r="54" spans="1:13" ht="15.75" customHeight="1">
      <c r="A54" s="15">
        <f t="shared" si="2"/>
        <v>50</v>
      </c>
      <c r="B54" s="16"/>
      <c r="C54" s="17" t="s">
        <v>116</v>
      </c>
      <c r="D54" s="18" t="s">
        <v>56</v>
      </c>
      <c r="E54" s="19" t="s">
        <v>65</v>
      </c>
      <c r="F54" s="20">
        <v>38492</v>
      </c>
      <c r="G54" s="18">
        <v>22</v>
      </c>
      <c r="H54" s="18">
        <v>1</v>
      </c>
      <c r="I54" s="21">
        <v>100</v>
      </c>
      <c r="J54" s="22">
        <v>38</v>
      </c>
      <c r="K54" s="21">
        <v>67546.5</v>
      </c>
      <c r="L54" s="22">
        <v>11572</v>
      </c>
      <c r="M54" s="24">
        <f t="shared" si="3"/>
        <v>2.6315789473684212</v>
      </c>
    </row>
    <row r="55" spans="1:13" ht="15.75" customHeight="1">
      <c r="A55" s="15">
        <f t="shared" si="2"/>
        <v>51</v>
      </c>
      <c r="B55" s="16"/>
      <c r="C55" s="17" t="s">
        <v>119</v>
      </c>
      <c r="D55" s="18" t="s">
        <v>120</v>
      </c>
      <c r="E55" s="19" t="s">
        <v>121</v>
      </c>
      <c r="F55" s="20">
        <v>38667</v>
      </c>
      <c r="G55" s="18">
        <v>7</v>
      </c>
      <c r="H55" s="18">
        <v>2</v>
      </c>
      <c r="I55" s="21">
        <v>157</v>
      </c>
      <c r="J55" s="22">
        <v>31</v>
      </c>
      <c r="K55" s="21">
        <v>72139</v>
      </c>
      <c r="L55" s="22">
        <v>9327</v>
      </c>
      <c r="M55" s="24">
        <f t="shared" si="3"/>
        <v>5.064516129032258</v>
      </c>
    </row>
    <row r="56" spans="1:13" ht="15.75" customHeight="1">
      <c r="A56" s="15">
        <f t="shared" si="2"/>
        <v>52</v>
      </c>
      <c r="B56" s="16"/>
      <c r="C56" s="17" t="s">
        <v>113</v>
      </c>
      <c r="D56" s="18" t="s">
        <v>23</v>
      </c>
      <c r="E56" s="19" t="s">
        <v>24</v>
      </c>
      <c r="F56" s="20">
        <v>38366</v>
      </c>
      <c r="G56" s="18">
        <v>25</v>
      </c>
      <c r="H56" s="18">
        <v>1</v>
      </c>
      <c r="I56" s="21">
        <v>100</v>
      </c>
      <c r="J56" s="22">
        <v>26</v>
      </c>
      <c r="K56" s="21">
        <v>1419578.5</v>
      </c>
      <c r="L56" s="22">
        <v>219270</v>
      </c>
      <c r="M56" s="24">
        <f t="shared" si="3"/>
        <v>3.8461538461538463</v>
      </c>
    </row>
    <row r="57" spans="1:13" ht="15.75" customHeight="1">
      <c r="A57" s="15">
        <f t="shared" si="2"/>
        <v>53</v>
      </c>
      <c r="B57" s="16"/>
      <c r="C57" s="17" t="s">
        <v>86</v>
      </c>
      <c r="D57" s="18" t="s">
        <v>18</v>
      </c>
      <c r="E57" s="19" t="s">
        <v>49</v>
      </c>
      <c r="F57" s="20">
        <v>38499</v>
      </c>
      <c r="G57" s="18">
        <v>31</v>
      </c>
      <c r="H57" s="18">
        <v>1</v>
      </c>
      <c r="I57" s="21">
        <v>108</v>
      </c>
      <c r="J57" s="22">
        <v>18</v>
      </c>
      <c r="K57" s="21">
        <v>1512065</v>
      </c>
      <c r="L57" s="22">
        <v>235311</v>
      </c>
      <c r="M57" s="24">
        <f t="shared" si="3"/>
        <v>6</v>
      </c>
    </row>
    <row r="58" spans="1:13" ht="15.75" customHeight="1" thickBot="1">
      <c r="A58" s="15">
        <f t="shared" si="2"/>
        <v>54</v>
      </c>
      <c r="B58" s="16"/>
      <c r="C58" s="17" t="s">
        <v>59</v>
      </c>
      <c r="D58" s="18" t="s">
        <v>56</v>
      </c>
      <c r="E58" s="19" t="s">
        <v>60</v>
      </c>
      <c r="F58" s="20">
        <v>38653</v>
      </c>
      <c r="G58" s="18">
        <v>9</v>
      </c>
      <c r="H58" s="18">
        <v>1</v>
      </c>
      <c r="I58" s="21">
        <v>82</v>
      </c>
      <c r="J58" s="22">
        <v>16</v>
      </c>
      <c r="K58" s="21">
        <v>16482</v>
      </c>
      <c r="L58" s="22">
        <v>3282</v>
      </c>
      <c r="M58" s="24">
        <f t="shared" si="3"/>
        <v>5.125</v>
      </c>
    </row>
    <row r="59" spans="1:13" s="34" customFormat="1" ht="19.5" customHeight="1" thickBot="1">
      <c r="A59" s="26"/>
      <c r="B59" s="27"/>
      <c r="C59" s="129" t="s">
        <v>89</v>
      </c>
      <c r="D59" s="129"/>
      <c r="E59" s="129"/>
      <c r="F59" s="129"/>
      <c r="G59" s="130"/>
      <c r="H59" s="28">
        <f>SUM(H5:H58)</f>
        <v>1148</v>
      </c>
      <c r="I59" s="29">
        <f>SUM(I5:I58)</f>
        <v>6403022.5</v>
      </c>
      <c r="J59" s="30">
        <f>SUM(J5:J58)</f>
        <v>970902</v>
      </c>
      <c r="K59" s="31"/>
      <c r="L59" s="32"/>
      <c r="M59" s="33">
        <f t="shared" si="3"/>
        <v>6.594921526580437</v>
      </c>
    </row>
    <row r="60" spans="1:6" ht="9.75" customHeight="1" thickBot="1">
      <c r="A60" s="35"/>
      <c r="C60" s="36"/>
      <c r="F60" s="38"/>
    </row>
    <row r="61" spans="1:13" ht="19.5" customHeight="1">
      <c r="A61" s="35"/>
      <c r="B61" s="126" t="s">
        <v>90</v>
      </c>
      <c r="C61" s="127"/>
      <c r="D61" s="127"/>
      <c r="E61" s="127"/>
      <c r="F61" s="127"/>
      <c r="G61" s="127"/>
      <c r="H61" s="128"/>
      <c r="I61" s="40">
        <v>9337872</v>
      </c>
      <c r="J61" s="41">
        <v>1352297</v>
      </c>
      <c r="K61" s="124" t="s">
        <v>91</v>
      </c>
      <c r="L61" s="125"/>
      <c r="M61" s="42">
        <f>(J59-J61)/J61</f>
        <v>-0.2820349375913723</v>
      </c>
    </row>
    <row r="62" spans="1:13" ht="19.5" customHeight="1" thickBot="1">
      <c r="A62" s="35"/>
      <c r="B62" s="131" t="s">
        <v>110</v>
      </c>
      <c r="C62" s="132"/>
      <c r="D62" s="132"/>
      <c r="E62" s="132"/>
      <c r="F62" s="132"/>
      <c r="G62" s="132"/>
      <c r="H62" s="133"/>
      <c r="I62" s="43">
        <v>3703176.4</v>
      </c>
      <c r="J62" s="44">
        <v>548965</v>
      </c>
      <c r="K62" s="134" t="s">
        <v>92</v>
      </c>
      <c r="L62" s="135"/>
      <c r="M62" s="45">
        <f>(+J59-J62)/J62</f>
        <v>0.7686045558460011</v>
      </c>
    </row>
    <row r="63" spans="1:13" ht="9.75" customHeight="1" thickBot="1">
      <c r="A63" s="35"/>
      <c r="B63" s="46"/>
      <c r="C63" s="47"/>
      <c r="D63" s="48"/>
      <c r="E63" s="49"/>
      <c r="F63" s="50"/>
      <c r="G63" s="50"/>
      <c r="H63" s="51"/>
      <c r="I63" s="52"/>
      <c r="J63" s="53"/>
      <c r="K63" s="54"/>
      <c r="L63" s="55"/>
      <c r="M63" s="56"/>
    </row>
    <row r="64" spans="1:13" ht="19.5" customHeight="1">
      <c r="A64" s="35"/>
      <c r="B64" s="126" t="s">
        <v>93</v>
      </c>
      <c r="C64" s="136"/>
      <c r="D64" s="137" t="s">
        <v>23</v>
      </c>
      <c r="E64" s="57">
        <f>SUMIF(WEDIST:WEDIST_TOTAL,"WB",WEADM:WEADM_TOTAL)</f>
        <v>69843</v>
      </c>
      <c r="F64" s="139" t="s">
        <v>18</v>
      </c>
      <c r="G64" s="141">
        <f>SUMIF(WEDIST:WEDIST_TOTAL,"UIP",WEADM:WEADM_TOTAL)</f>
        <v>82204</v>
      </c>
      <c r="H64" s="142">
        <f>SUMIF(WEDIST:WEDIST_TOTAL,"WB",WEADM:WEADM_TOTAL)</f>
        <v>69843</v>
      </c>
      <c r="I64" s="120" t="s">
        <v>15</v>
      </c>
      <c r="J64" s="58">
        <f>SUMIF(WEDIST:WEDIST_TOTAL,"OZEN",WEADM:WEADM_TOTAL)</f>
        <v>228904</v>
      </c>
      <c r="K64" s="120" t="s">
        <v>94</v>
      </c>
      <c r="L64" s="143">
        <f>+J59-E64-G64-J64</f>
        <v>589951</v>
      </c>
      <c r="M64" s="144"/>
    </row>
    <row r="65" spans="2:13" ht="19.5" customHeight="1" thickBot="1">
      <c r="B65" s="131" t="s">
        <v>95</v>
      </c>
      <c r="C65" s="145"/>
      <c r="D65" s="138"/>
      <c r="E65" s="59">
        <f>SUM(E64/J59)</f>
        <v>0.07193619953404154</v>
      </c>
      <c r="F65" s="140"/>
      <c r="G65" s="107">
        <f>SUM(G64/J59)</f>
        <v>0.08466765955781325</v>
      </c>
      <c r="H65" s="106"/>
      <c r="I65" s="121"/>
      <c r="J65" s="60">
        <f>SUM(J64/J59)</f>
        <v>0.23576426869035186</v>
      </c>
      <c r="K65" s="121"/>
      <c r="L65" s="146">
        <f>SUM(L64/J59)</f>
        <v>0.6076318722177934</v>
      </c>
      <c r="M65" s="147"/>
    </row>
    <row r="66" spans="2:13" ht="9.75" customHeight="1" thickBot="1">
      <c r="B66" s="61"/>
      <c r="C66" s="62"/>
      <c r="D66" s="63"/>
      <c r="E66" s="64"/>
      <c r="F66" s="65"/>
      <c r="G66" s="66"/>
      <c r="H66" s="66"/>
      <c r="I66" s="67"/>
      <c r="J66" s="68"/>
      <c r="K66" s="67"/>
      <c r="L66" s="69"/>
      <c r="M66" s="69"/>
    </row>
    <row r="67" spans="2:13" ht="19.5" customHeight="1">
      <c r="B67" s="148" t="s">
        <v>96</v>
      </c>
      <c r="C67" s="149"/>
      <c r="D67" s="137" t="s">
        <v>23</v>
      </c>
      <c r="E67" s="57">
        <v>230038</v>
      </c>
      <c r="F67" s="139" t="s">
        <v>18</v>
      </c>
      <c r="G67" s="141">
        <v>125308</v>
      </c>
      <c r="H67" s="142"/>
      <c r="I67" s="120" t="s">
        <v>15</v>
      </c>
      <c r="J67" s="58">
        <v>92078</v>
      </c>
      <c r="K67" s="120" t="s">
        <v>94</v>
      </c>
      <c r="L67" s="143">
        <v>101541</v>
      </c>
      <c r="M67" s="144"/>
    </row>
    <row r="68" spans="2:13" ht="19.5" customHeight="1" thickBot="1">
      <c r="B68" s="150"/>
      <c r="C68" s="151"/>
      <c r="D68" s="138"/>
      <c r="E68" s="59">
        <f>SUM(E67/J62)</f>
        <v>0.4190394651753755</v>
      </c>
      <c r="F68" s="140"/>
      <c r="G68" s="107">
        <f>SUM(G67/J62)</f>
        <v>0.2282622753727469</v>
      </c>
      <c r="H68" s="106"/>
      <c r="I68" s="121"/>
      <c r="J68" s="60">
        <f>SUM(J67/J62)</f>
        <v>0.167730183162861</v>
      </c>
      <c r="K68" s="121"/>
      <c r="L68" s="146">
        <f>SUM(L67/J62)</f>
        <v>0.1849680762890166</v>
      </c>
      <c r="M68" s="147"/>
    </row>
    <row r="69" ht="9.75" customHeight="1"/>
    <row r="70" spans="1:13" s="71" customFormat="1" ht="24.75" customHeight="1">
      <c r="A70" s="70"/>
      <c r="B70" s="108" t="s">
        <v>97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</sheetData>
  <mergeCells count="35">
    <mergeCell ref="L68:M68"/>
    <mergeCell ref="G65:H65"/>
    <mergeCell ref="L65:M65"/>
    <mergeCell ref="B67:C68"/>
    <mergeCell ref="D67:D68"/>
    <mergeCell ref="F67:F68"/>
    <mergeCell ref="G67:H67"/>
    <mergeCell ref="I67:I68"/>
    <mergeCell ref="K67:K68"/>
    <mergeCell ref="L67:M67"/>
    <mergeCell ref="G68:H68"/>
    <mergeCell ref="B62:H62"/>
    <mergeCell ref="K62:L62"/>
    <mergeCell ref="B64:C64"/>
    <mergeCell ref="D64:D65"/>
    <mergeCell ref="F64:F65"/>
    <mergeCell ref="G64:H64"/>
    <mergeCell ref="I64:I65"/>
    <mergeCell ref="L64:M64"/>
    <mergeCell ref="B65:C65"/>
    <mergeCell ref="I3:J3"/>
    <mergeCell ref="K3:L3"/>
    <mergeCell ref="K61:L61"/>
    <mergeCell ref="B61:H61"/>
    <mergeCell ref="C59:G59"/>
    <mergeCell ref="B70:M70"/>
    <mergeCell ref="B1:M1"/>
    <mergeCell ref="D3:D4"/>
    <mergeCell ref="E3:E4"/>
    <mergeCell ref="C3:C4"/>
    <mergeCell ref="F3:F4"/>
    <mergeCell ref="G3:G4"/>
    <mergeCell ref="H3:H4"/>
    <mergeCell ref="M3:M4"/>
    <mergeCell ref="K64:K6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06">
    <pageSetUpPr fitToPage="1"/>
  </sheetPr>
  <dimension ref="A1:T28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8515625" style="9" customWidth="1"/>
    <col min="9" max="9" width="19.421875" style="39" bestFit="1" customWidth="1"/>
    <col min="10" max="10" width="16.57421875" style="39" bestFit="1" customWidth="1"/>
    <col min="11" max="11" width="10.7109375" style="39" customWidth="1"/>
    <col min="12" max="12" width="11.7109375" style="9" customWidth="1"/>
    <col min="13" max="14" width="12.28125" style="9" bestFit="1" customWidth="1"/>
    <col min="15" max="16384" width="9.140625" style="9" customWidth="1"/>
  </cols>
  <sheetData>
    <row r="1" spans="1:20" s="2" customFormat="1" ht="90" customHeight="1" thickBot="1">
      <c r="A1" s="1"/>
      <c r="B1" s="109" t="s">
        <v>108</v>
      </c>
      <c r="C1" s="110"/>
      <c r="D1" s="110"/>
      <c r="E1" s="110"/>
      <c r="F1" s="110"/>
      <c r="G1" s="110"/>
      <c r="H1" s="110"/>
      <c r="I1" s="110"/>
      <c r="J1" s="110"/>
      <c r="K1" s="111"/>
      <c r="L1" s="72"/>
      <c r="M1" s="72"/>
      <c r="T1" s="3"/>
    </row>
    <row r="2" spans="1:13" s="7" customFormat="1" ht="4.5" customHeight="1" thickBot="1">
      <c r="A2" s="4"/>
      <c r="B2" s="5"/>
      <c r="K2" s="6"/>
      <c r="L2" s="6"/>
      <c r="M2" s="6"/>
    </row>
    <row r="3" spans="2:11" ht="15.75" customHeight="1">
      <c r="B3" s="8"/>
      <c r="C3" s="114" t="s">
        <v>0</v>
      </c>
      <c r="D3" s="112" t="s">
        <v>1</v>
      </c>
      <c r="E3" s="112" t="s">
        <v>2</v>
      </c>
      <c r="F3" s="116" t="s">
        <v>3</v>
      </c>
      <c r="G3" s="116" t="s">
        <v>98</v>
      </c>
      <c r="H3" s="116" t="s">
        <v>99</v>
      </c>
      <c r="I3" s="122" t="s">
        <v>7</v>
      </c>
      <c r="J3" s="123"/>
      <c r="K3" s="118" t="s">
        <v>8</v>
      </c>
    </row>
    <row r="4" spans="1:11" ht="15.75" customHeight="1" thickBot="1">
      <c r="A4" s="10"/>
      <c r="B4" s="11"/>
      <c r="C4" s="115"/>
      <c r="D4" s="113"/>
      <c r="E4" s="113"/>
      <c r="F4" s="117"/>
      <c r="G4" s="117"/>
      <c r="H4" s="117"/>
      <c r="I4" s="12" t="s">
        <v>9</v>
      </c>
      <c r="J4" s="14" t="s">
        <v>10</v>
      </c>
      <c r="K4" s="119"/>
    </row>
    <row r="5" spans="1:11" ht="15.75" customHeight="1">
      <c r="A5" s="15">
        <f>ROW()-4</f>
        <v>1</v>
      </c>
      <c r="B5" s="73"/>
      <c r="C5" s="17" t="s">
        <v>106</v>
      </c>
      <c r="D5" s="18" t="s">
        <v>23</v>
      </c>
      <c r="E5" s="19" t="s">
        <v>26</v>
      </c>
      <c r="F5" s="20">
        <v>38716</v>
      </c>
      <c r="G5" s="18">
        <v>60</v>
      </c>
      <c r="H5" s="18">
        <v>1</v>
      </c>
      <c r="I5" s="21">
        <v>237624</v>
      </c>
      <c r="J5" s="22">
        <v>33884</v>
      </c>
      <c r="K5" s="24">
        <f>I5/J5</f>
        <v>7.012867430055484</v>
      </c>
    </row>
    <row r="6" spans="1:11" ht="15.75" customHeight="1" thickBot="1">
      <c r="A6" s="15">
        <f>ROW()-4</f>
        <v>2</v>
      </c>
      <c r="B6" s="73"/>
      <c r="C6" s="17" t="s">
        <v>107</v>
      </c>
      <c r="D6" s="18" t="s">
        <v>56</v>
      </c>
      <c r="E6" s="19" t="s">
        <v>62</v>
      </c>
      <c r="F6" s="20">
        <v>38716</v>
      </c>
      <c r="G6" s="18">
        <v>9</v>
      </c>
      <c r="H6" s="18">
        <v>1</v>
      </c>
      <c r="I6" s="21">
        <v>41335</v>
      </c>
      <c r="J6" s="22">
        <v>5101</v>
      </c>
      <c r="K6" s="24">
        <f>I6/J6</f>
        <v>8.103313075867478</v>
      </c>
    </row>
    <row r="7" spans="1:12" ht="19.5" customHeight="1" thickBot="1">
      <c r="A7" s="15"/>
      <c r="B7" s="74"/>
      <c r="C7" s="129" t="s">
        <v>89</v>
      </c>
      <c r="D7" s="129"/>
      <c r="E7" s="129"/>
      <c r="F7" s="129"/>
      <c r="G7" s="129"/>
      <c r="H7" s="129"/>
      <c r="I7" s="29">
        <f>SUM(I5:I6)</f>
        <v>278959</v>
      </c>
      <c r="J7" s="30">
        <f>SUM(J5:J6)</f>
        <v>38985</v>
      </c>
      <c r="K7" s="75">
        <f>I7/J7</f>
        <v>7.155547005258433</v>
      </c>
      <c r="L7" s="76"/>
    </row>
    <row r="8" spans="1:12" s="36" customFormat="1" ht="9.75" customHeight="1" thickBot="1">
      <c r="A8" s="15"/>
      <c r="B8" s="77"/>
      <c r="C8" s="78"/>
      <c r="D8" s="78"/>
      <c r="E8" s="78"/>
      <c r="F8" s="78"/>
      <c r="G8" s="78"/>
      <c r="H8" s="78"/>
      <c r="I8" s="79"/>
      <c r="J8" s="79"/>
      <c r="K8" s="79"/>
      <c r="L8" s="80"/>
    </row>
    <row r="9" spans="1:11" ht="19.5" customHeight="1">
      <c r="A9" s="15"/>
      <c r="B9" s="137" t="s">
        <v>100</v>
      </c>
      <c r="C9" s="139"/>
      <c r="D9" s="139"/>
      <c r="E9" s="167"/>
      <c r="F9" s="169" t="s">
        <v>101</v>
      </c>
      <c r="G9" s="127"/>
      <c r="H9" s="81">
        <v>4</v>
      </c>
      <c r="I9" s="82">
        <v>1050069</v>
      </c>
      <c r="J9" s="83">
        <v>124208</v>
      </c>
      <c r="K9" s="84"/>
    </row>
    <row r="10" spans="1:11" ht="19.5" customHeight="1">
      <c r="A10" s="15"/>
      <c r="B10" s="168"/>
      <c r="C10" s="161"/>
      <c r="D10" s="161"/>
      <c r="E10" s="162"/>
      <c r="F10" s="161" t="s">
        <v>91</v>
      </c>
      <c r="G10" s="161"/>
      <c r="H10" s="85">
        <f>(A6-H9)/H9</f>
        <v>-0.5</v>
      </c>
      <c r="I10" s="86">
        <f>(GBO_TOTAL-I9)/I9</f>
        <v>-0.7343422194160574</v>
      </c>
      <c r="J10" s="86">
        <f>(ADM_TOTAL-J9)/J9</f>
        <v>-0.6861313280948087</v>
      </c>
      <c r="K10" s="87"/>
    </row>
    <row r="11" spans="1:11" ht="19.5" customHeight="1" thickBot="1">
      <c r="A11" s="15"/>
      <c r="B11" s="131" t="s">
        <v>102</v>
      </c>
      <c r="C11" s="132"/>
      <c r="D11" s="132"/>
      <c r="E11" s="133"/>
      <c r="F11" s="170" t="s">
        <v>103</v>
      </c>
      <c r="G11" s="171"/>
      <c r="H11" s="88"/>
      <c r="I11" s="89">
        <f>(GBO_TOTAL-(((I9+((I9/100)*H11)))))/(((I9+((I9/100)*H11))))</f>
        <v>-0.7343422194160574</v>
      </c>
      <c r="J11" s="90"/>
      <c r="K11" s="91"/>
    </row>
    <row r="12" spans="1:11" ht="9.75" customHeight="1" thickBot="1">
      <c r="A12" s="15"/>
      <c r="B12" s="46"/>
      <c r="C12" s="92"/>
      <c r="D12" s="48"/>
      <c r="E12" s="93"/>
      <c r="F12" s="50"/>
      <c r="G12" s="50"/>
      <c r="H12" s="50"/>
      <c r="I12" s="94"/>
      <c r="J12" s="95"/>
      <c r="K12" s="95"/>
    </row>
    <row r="13" spans="1:13" ht="19.5" customHeight="1">
      <c r="A13" s="15"/>
      <c r="B13" s="137" t="s">
        <v>93</v>
      </c>
      <c r="C13" s="152"/>
      <c r="D13" s="152"/>
      <c r="E13" s="152"/>
      <c r="F13" s="175" t="s">
        <v>23</v>
      </c>
      <c r="G13" s="176"/>
      <c r="H13" s="176"/>
      <c r="I13" s="177"/>
      <c r="J13" s="96">
        <f>SUMIF(DIST:DIST_TOTAL,"WB",ADM:ADM_TOTAL)</f>
        <v>33884</v>
      </c>
      <c r="K13" s="105">
        <f>SUM(J13/J7)</f>
        <v>0.8691548031294087</v>
      </c>
      <c r="M13" s="39"/>
    </row>
    <row r="14" spans="1:11" ht="19.5" customHeight="1">
      <c r="A14" s="15"/>
      <c r="B14" s="154"/>
      <c r="C14" s="155"/>
      <c r="D14" s="155"/>
      <c r="E14" s="174"/>
      <c r="F14" s="154" t="s">
        <v>15</v>
      </c>
      <c r="G14" s="172"/>
      <c r="H14" s="172"/>
      <c r="I14" s="173"/>
      <c r="J14" s="97">
        <f>SUMIF(DIST:DIST_TOTAL,"OZEN",ADM:ADM_TOTAL)</f>
        <v>0</v>
      </c>
      <c r="K14" s="98">
        <f>SUM(J14/J7)</f>
        <v>0</v>
      </c>
    </row>
    <row r="15" spans="1:11" ht="19.5" customHeight="1">
      <c r="A15" s="15"/>
      <c r="B15" s="154"/>
      <c r="C15" s="155"/>
      <c r="D15" s="155"/>
      <c r="E15" s="174"/>
      <c r="F15" s="154" t="s">
        <v>18</v>
      </c>
      <c r="G15" s="172"/>
      <c r="H15" s="172"/>
      <c r="I15" s="173"/>
      <c r="J15" s="97">
        <f>SUMIF(DIST:DIST_TOTAL,"UIP",ADM:ADM_TOTAL)</f>
        <v>0</v>
      </c>
      <c r="K15" s="98">
        <f>SUM(J15/J7)</f>
        <v>0</v>
      </c>
    </row>
    <row r="16" spans="1:11" ht="19.5" customHeight="1">
      <c r="A16" s="15"/>
      <c r="B16" s="154"/>
      <c r="C16" s="155"/>
      <c r="D16" s="155"/>
      <c r="E16" s="174"/>
      <c r="F16" s="154" t="s">
        <v>12</v>
      </c>
      <c r="G16" s="172"/>
      <c r="H16" s="172"/>
      <c r="I16" s="173"/>
      <c r="J16" s="97">
        <f>SUMIF(DIST:DIST_TOTAL,"KENDA",ADM:ADM_TOTAL)</f>
        <v>0</v>
      </c>
      <c r="K16" s="98">
        <f>SUM(J16/J7)</f>
        <v>0</v>
      </c>
    </row>
    <row r="17" spans="1:11" ht="19.5" customHeight="1">
      <c r="A17" s="15"/>
      <c r="B17" s="154"/>
      <c r="C17" s="155"/>
      <c r="D17" s="155"/>
      <c r="E17" s="174"/>
      <c r="F17" s="154" t="s">
        <v>36</v>
      </c>
      <c r="G17" s="172"/>
      <c r="H17" s="172"/>
      <c r="I17" s="173"/>
      <c r="J17" s="97">
        <f>SUMIF(DIST:DIST_TOTAL,"MEDYAVIZYON",ADM:ADM_TOTAL)</f>
        <v>0</v>
      </c>
      <c r="K17" s="98">
        <f>SUM(J17/J7)</f>
        <v>0</v>
      </c>
    </row>
    <row r="18" spans="1:11" ht="19.5" customHeight="1" thickBot="1">
      <c r="A18" s="15"/>
      <c r="B18" s="157"/>
      <c r="C18" s="158"/>
      <c r="D18" s="158"/>
      <c r="E18" s="158"/>
      <c r="F18" s="157" t="s">
        <v>94</v>
      </c>
      <c r="G18" s="178"/>
      <c r="H18" s="178"/>
      <c r="I18" s="179"/>
      <c r="J18" s="99">
        <f>+ADM_TOTAL-J13-J15-J14-J17-J16</f>
        <v>5101</v>
      </c>
      <c r="K18" s="100">
        <f>SUM(J18/J7)</f>
        <v>0.13084519687059126</v>
      </c>
    </row>
    <row r="19" spans="1:11" ht="9.75" customHeight="1" hidden="1" thickBot="1">
      <c r="A19" s="15"/>
      <c r="B19" s="46"/>
      <c r="C19" s="92"/>
      <c r="D19" s="48"/>
      <c r="E19" s="93"/>
      <c r="F19" s="50"/>
      <c r="G19" s="50"/>
      <c r="H19" s="50"/>
      <c r="I19" s="94"/>
      <c r="J19" s="95"/>
      <c r="K19" s="95"/>
    </row>
    <row r="20" spans="1:11" ht="19.5" customHeight="1" hidden="1">
      <c r="A20" s="15"/>
      <c r="B20" s="137" t="s">
        <v>93</v>
      </c>
      <c r="C20" s="152"/>
      <c r="D20" s="152"/>
      <c r="E20" s="153"/>
      <c r="F20" s="165" t="s">
        <v>104</v>
      </c>
      <c r="G20" s="166"/>
      <c r="H20" s="166"/>
      <c r="I20" s="101" t="e">
        <f>SUM(GBO:GBO20)</f>
        <v>#REF!</v>
      </c>
      <c r="J20" s="102" t="e">
        <f>SUM(ADM:ADM20)</f>
        <v>#REF!</v>
      </c>
      <c r="K20" s="103"/>
    </row>
    <row r="21" spans="1:11" ht="19.5" customHeight="1" hidden="1">
      <c r="A21" s="15"/>
      <c r="B21" s="154"/>
      <c r="C21" s="155"/>
      <c r="D21" s="155"/>
      <c r="E21" s="156"/>
      <c r="F21" s="160" t="s">
        <v>23</v>
      </c>
      <c r="G21" s="161"/>
      <c r="H21" s="161"/>
      <c r="I21" s="162"/>
      <c r="J21" s="97" t="e">
        <f>SUMIF(DIST:DIST20,"WB",ADM:ADM20)</f>
        <v>#REF!</v>
      </c>
      <c r="K21" s="98" t="e">
        <f>SUM(J21/J20)</f>
        <v>#REF!</v>
      </c>
    </row>
    <row r="22" spans="1:11" ht="19.5" customHeight="1" hidden="1">
      <c r="A22" s="15"/>
      <c r="B22" s="154"/>
      <c r="C22" s="155"/>
      <c r="D22" s="155"/>
      <c r="E22" s="156"/>
      <c r="F22" s="160" t="s">
        <v>15</v>
      </c>
      <c r="G22" s="161"/>
      <c r="H22" s="161"/>
      <c r="I22" s="162"/>
      <c r="J22" s="97" t="e">
        <f>SUMIF(DIST:DIST20,"OZEN",ADM:ADM20)</f>
        <v>#REF!</v>
      </c>
      <c r="K22" s="98" t="e">
        <f>SUM(J22/J20)</f>
        <v>#REF!</v>
      </c>
    </row>
    <row r="23" spans="1:11" ht="19.5" customHeight="1" hidden="1">
      <c r="A23" s="15"/>
      <c r="B23" s="154"/>
      <c r="C23" s="155"/>
      <c r="D23" s="155"/>
      <c r="E23" s="156"/>
      <c r="F23" s="160" t="s">
        <v>18</v>
      </c>
      <c r="G23" s="161"/>
      <c r="H23" s="161"/>
      <c r="I23" s="162"/>
      <c r="J23" s="97" t="e">
        <f>SUMIF(DIST:DIST20,"UIP",ADM:ADM20)</f>
        <v>#REF!</v>
      </c>
      <c r="K23" s="98" t="e">
        <f>SUM(J23/J20)</f>
        <v>#REF!</v>
      </c>
    </row>
    <row r="24" spans="1:11" ht="19.5" customHeight="1" hidden="1">
      <c r="A24" s="15"/>
      <c r="B24" s="154"/>
      <c r="C24" s="155"/>
      <c r="D24" s="155"/>
      <c r="E24" s="156"/>
      <c r="F24" s="160" t="s">
        <v>12</v>
      </c>
      <c r="G24" s="161"/>
      <c r="H24" s="161"/>
      <c r="I24" s="162"/>
      <c r="J24" s="97" t="e">
        <f>SUMIF(DIST:DIST20,"KENDA",ADM:ADM20)</f>
        <v>#REF!</v>
      </c>
      <c r="K24" s="98" t="e">
        <f>SUM(J24/J20)</f>
        <v>#REF!</v>
      </c>
    </row>
    <row r="25" spans="1:11" ht="19.5" customHeight="1" hidden="1">
      <c r="A25" s="15"/>
      <c r="B25" s="154"/>
      <c r="C25" s="155"/>
      <c r="D25" s="155"/>
      <c r="E25" s="156"/>
      <c r="F25" s="160" t="s">
        <v>36</v>
      </c>
      <c r="G25" s="161"/>
      <c r="H25" s="161"/>
      <c r="I25" s="162"/>
      <c r="J25" s="97" t="e">
        <f>SUMIF(DIST:DIST20,"MEDYAVIZYON",ADM:ADM20)</f>
        <v>#REF!</v>
      </c>
      <c r="K25" s="98" t="e">
        <f>SUM(J25/J20)</f>
        <v>#REF!</v>
      </c>
    </row>
    <row r="26" spans="1:11" ht="19.5" customHeight="1" hidden="1" thickBot="1">
      <c r="A26" s="15"/>
      <c r="B26" s="157"/>
      <c r="C26" s="158"/>
      <c r="D26" s="158"/>
      <c r="E26" s="159"/>
      <c r="F26" s="163" t="s">
        <v>94</v>
      </c>
      <c r="G26" s="140"/>
      <c r="H26" s="140"/>
      <c r="I26" s="164"/>
      <c r="J26" s="99" t="e">
        <f>+J20-J21-J23-J22-J25-J24</f>
        <v>#REF!</v>
      </c>
      <c r="K26" s="104" t="e">
        <f>SUM(J26/J20)</f>
        <v>#REF!</v>
      </c>
    </row>
    <row r="28" spans="1:13" s="71" customFormat="1" ht="24.75" customHeight="1">
      <c r="A28" s="70"/>
      <c r="B28" s="108" t="s">
        <v>105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70"/>
      <c r="M28" s="70"/>
    </row>
  </sheetData>
  <mergeCells count="31">
    <mergeCell ref="B28:K28"/>
    <mergeCell ref="B11:E11"/>
    <mergeCell ref="F11:G11"/>
    <mergeCell ref="F15:I15"/>
    <mergeCell ref="F14:I14"/>
    <mergeCell ref="B13:E18"/>
    <mergeCell ref="F13:I13"/>
    <mergeCell ref="F18:I18"/>
    <mergeCell ref="F16:I16"/>
    <mergeCell ref="F17:I17"/>
    <mergeCell ref="C7:H7"/>
    <mergeCell ref="B9:E10"/>
    <mergeCell ref="F9:G9"/>
    <mergeCell ref="F10:G10"/>
    <mergeCell ref="B20:E26"/>
    <mergeCell ref="F22:I22"/>
    <mergeCell ref="F26:I26"/>
    <mergeCell ref="F25:I25"/>
    <mergeCell ref="F24:I24"/>
    <mergeCell ref="F20:H20"/>
    <mergeCell ref="F21:I21"/>
    <mergeCell ref="F23:I23"/>
    <mergeCell ref="B1:K1"/>
    <mergeCell ref="C3:C4"/>
    <mergeCell ref="D3:D4"/>
    <mergeCell ref="E3:E4"/>
    <mergeCell ref="F3:F4"/>
    <mergeCell ref="G3:G4"/>
    <mergeCell ref="H3:H4"/>
    <mergeCell ref="K3:K4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cp:lastPrinted>2006-01-13T10:28:09Z</cp:lastPrinted>
  <dcterms:created xsi:type="dcterms:W3CDTF">2006-01-01T18:10:28Z</dcterms:created>
  <dcterms:modified xsi:type="dcterms:W3CDTF">2006-01-13T10:28:12Z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2108951782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