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80" windowHeight="15330" activeTab="0"/>
  </bookViews>
  <sheets>
    <sheet name="23 Dec 05 - 29 Dec 05 (WK 52)" sheetId="1" r:id="rId1"/>
    <sheet name="31 Dec 04 - 29 Dec 05 (ALL 52)" sheetId="2" r:id="rId2"/>
  </sheets>
  <definedNames>
    <definedName name="ADM" localSheetId="1">'31 Dec 04 - 29 Dec 05 (ALL 52)'!$J$4</definedName>
    <definedName name="ADM">#REF!</definedName>
    <definedName name="ADM_TOTAL" localSheetId="1">'31 Dec 04 - 29 Dec 05 (ALL 52)'!$J$209</definedName>
    <definedName name="ADM_TOTAL">#REF!</definedName>
    <definedName name="ADM20" localSheetId="1">'31 Dec 04 - 29 Dec 05 (ALL 52)'!$J$24</definedName>
    <definedName name="ADM20">#REF!</definedName>
    <definedName name="DIST" localSheetId="1">'31 Dec 04 - 29 Dec 05 (ALL 52)'!$D$4</definedName>
    <definedName name="DIST">#REF!</definedName>
    <definedName name="DIST_TOTAL" localSheetId="1">'31 Dec 04 - 29 Dec 05 (ALL 52)'!$D$209</definedName>
    <definedName name="DIST_TOTAL">#REF!</definedName>
    <definedName name="DIST20" localSheetId="1">'31 Dec 04 - 29 Dec 05 (ALL 52)'!$D$24</definedName>
    <definedName name="DIST20">#REF!</definedName>
    <definedName name="GBO" localSheetId="1">'31 Dec 04 - 29 Dec 05 (ALL 52)'!$I$4</definedName>
    <definedName name="GBO">#REF!</definedName>
    <definedName name="GBO_TOTAL" localSheetId="1">'31 Dec 04 - 29 Dec 05 (ALL 52)'!$I$209</definedName>
    <definedName name="GBO_TOTAL">#REF!</definedName>
    <definedName name="GBO20" localSheetId="1">'31 Dec 04 - 29 Dec 05 (ALL 52)'!$I$24</definedName>
    <definedName name="GBO20">#REF!</definedName>
    <definedName name="SB" localSheetId="1">'31 Dec 04 - 29 Dec 05 (ALL 52)'!$A$4</definedName>
    <definedName name="SB">#REF!</definedName>
    <definedName name="SS" localSheetId="1">'31 Dec 04 - 29 Dec 05 (ALL 52)'!$K$208</definedName>
    <definedName name="SS">#REF!</definedName>
    <definedName name="WEADM" localSheetId="0">'23 Dec 05 - 29 Dec 05 (WK 52)'!$J$4</definedName>
    <definedName name="WEADM">#REF!</definedName>
    <definedName name="WEADM_TOTAL" localSheetId="0">'23 Dec 05 - 29 Dec 05 (WK 52)'!$J$65</definedName>
    <definedName name="WEADM_TOTAL">#REF!</definedName>
    <definedName name="WEDIST" localSheetId="0">'23 Dec 05 - 29 Dec 05 (WK 52)'!$D$4</definedName>
    <definedName name="WEDIST">#REF!</definedName>
    <definedName name="WEDIST_TOTAL" localSheetId="0">'23 Dec 05 - 29 Dec 05 (WK 52)'!$D$65</definedName>
    <definedName name="WEDIST_TOTAL">#REF!</definedName>
    <definedName name="WESB" localSheetId="0">'23 Dec 05 - 29 Dec 05 (WK 52)'!$A$4</definedName>
    <definedName name="WESB">#REF!</definedName>
    <definedName name="WESS" localSheetId="0">'23 Dec 05 - 29 Dec 05 (WK 52)'!#REF!</definedName>
    <definedName name="WESS">#REF!</definedName>
    <definedName name="_xlnm.Print_Titles" localSheetId="0">'23 Dec 05 - 29 Dec 05 (WK 52)'!$1:$4</definedName>
    <definedName name="_xlnm.Print_Titles" localSheetId="1">'31 Dec 04 - 29 Dec 05 (ALL 52)'!$1:$4</definedName>
  </definedNames>
  <calcPr fullCalcOnLoad="1"/>
</workbook>
</file>

<file path=xl/sharedStrings.xml><?xml version="1.0" encoding="utf-8"?>
<sst xmlns="http://schemas.openxmlformats.org/spreadsheetml/2006/main" count="853" uniqueCount="332">
  <si>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</si>
  <si>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</si>
  <si>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</si>
  <si>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</si>
  <si>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</si>
  <si>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</si>
  <si>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</si>
  <si>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</si>
  <si>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</si>
  <si>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</si>
  <si>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</si>
  <si>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ORGANIZE ISLER</t>
  </si>
  <si>
    <t>KENDA</t>
  </si>
  <si>
    <t>BKM</t>
  </si>
  <si>
    <t>BABAM VE OGLUM</t>
  </si>
  <si>
    <t>OZEN</t>
  </si>
  <si>
    <t>AVSAR</t>
  </si>
  <si>
    <t>KING KONG</t>
  </si>
  <si>
    <t>UIP</t>
  </si>
  <si>
    <t>UNIVERSAL</t>
  </si>
  <si>
    <t>CHICKEN LITTLE</t>
  </si>
  <si>
    <t>BUENA VISTA</t>
  </si>
  <si>
    <t>HARRY POTTER 4</t>
  </si>
  <si>
    <t>WB</t>
  </si>
  <si>
    <t>WARNER BROS.</t>
  </si>
  <si>
    <t>EXORCISM OF EMILY ROSE</t>
  </si>
  <si>
    <t>COLUMBIA</t>
  </si>
  <si>
    <t>HISTORY OF VIOLENCE</t>
  </si>
  <si>
    <t>PRA</t>
  </si>
  <si>
    <t>SAW 2</t>
  </si>
  <si>
    <t>FIDA</t>
  </si>
  <si>
    <t>LES EGARES (STRAYED)</t>
  </si>
  <si>
    <t>TF1</t>
  </si>
  <si>
    <t>LES FILS DU VENT</t>
  </si>
  <si>
    <t>BROTHERS GRIMM</t>
  </si>
  <si>
    <t>FILMPOP</t>
  </si>
  <si>
    <t>DONGEL KARHANESI</t>
  </si>
  <si>
    <t>MEDYAVIZYON</t>
  </si>
  <si>
    <t>M.VIZYON-REPLIK</t>
  </si>
  <si>
    <t>WEDDING DATE</t>
  </si>
  <si>
    <t>35 mm</t>
  </si>
  <si>
    <t>MASKELI BESLER</t>
  </si>
  <si>
    <t>ARZU - FIDA</t>
  </si>
  <si>
    <t>OLIVER TWIST</t>
  </si>
  <si>
    <t>PINEMA</t>
  </si>
  <si>
    <t>CUORE SACRO</t>
  </si>
  <si>
    <t>AFS</t>
  </si>
  <si>
    <t>CAVE, THE</t>
  </si>
  <si>
    <t>LAKESHORE</t>
  </si>
  <si>
    <t>IN HER SHOES</t>
  </si>
  <si>
    <t>FOX</t>
  </si>
  <si>
    <t>FLIGHT PLAN</t>
  </si>
  <si>
    <t>JUST LIKE HEAVEN</t>
  </si>
  <si>
    <t>DREAMWORKS</t>
  </si>
  <si>
    <t>WEDDING CRASHERS</t>
  </si>
  <si>
    <t>OZEN - UMUT</t>
  </si>
  <si>
    <t>INTO THE BLUE</t>
  </si>
  <si>
    <t>GAUMONT</t>
  </si>
  <si>
    <t>WALLACE AND GROMIT</t>
  </si>
  <si>
    <t>DOOM</t>
  </si>
  <si>
    <t>SA SOM I HIMMELEN</t>
  </si>
  <si>
    <t>BIR FILM</t>
  </si>
  <si>
    <t>PATHE</t>
  </si>
  <si>
    <t>GÖNÜL YARASI</t>
  </si>
  <si>
    <t>FILMACASS</t>
  </si>
  <si>
    <t>UPSIDE OF ANGER</t>
  </si>
  <si>
    <t>CHANTIER</t>
  </si>
  <si>
    <t>MEDIA 8</t>
  </si>
  <si>
    <t>NEL MIO AMORE</t>
  </si>
  <si>
    <t>DEAR WENDY</t>
  </si>
  <si>
    <t>SIR - TRUST</t>
  </si>
  <si>
    <t>BOW, THE</t>
  </si>
  <si>
    <t>CINECLICK</t>
  </si>
  <si>
    <t>STRAY DOGS</t>
  </si>
  <si>
    <t>LIMON - WILD BUNCH</t>
  </si>
  <si>
    <t>MANDERLAY</t>
  </si>
  <si>
    <t>BIR - ERMAN</t>
  </si>
  <si>
    <t>FEM BENSPAEND, DE</t>
  </si>
  <si>
    <t>TRUST</t>
  </si>
  <si>
    <t>KISS KISS BANG BANG</t>
  </si>
  <si>
    <t>CHARLIE AND THE CHOCOLATE FACTORY</t>
  </si>
  <si>
    <t>HYPNOSIS</t>
  </si>
  <si>
    <t>FILMAX</t>
  </si>
  <si>
    <t>SEN NE DILERSEN</t>
  </si>
  <si>
    <t>KARA</t>
  </si>
  <si>
    <t>TUREV</t>
  </si>
  <si>
    <t>CAMERART</t>
  </si>
  <si>
    <t>DEUCE BIGALOW 2</t>
  </si>
  <si>
    <t>SHARK TALE</t>
  </si>
  <si>
    <t>TIM BURTON'S CORPSE BRIDE</t>
  </si>
  <si>
    <t>SINEMA BIR MUCIZEDIR</t>
  </si>
  <si>
    <t>UGUR</t>
  </si>
  <si>
    <t>ELIZABETHTOWN</t>
  </si>
  <si>
    <t>PARAMOUNT</t>
  </si>
  <si>
    <t>AMITYVILLE HORROR</t>
  </si>
  <si>
    <t>YOUNG ADAM</t>
  </si>
  <si>
    <t>LIMON</t>
  </si>
  <si>
    <t>MUST LOVE DOGS</t>
  </si>
  <si>
    <t>40 YEARS OLD VIRGIN</t>
  </si>
  <si>
    <t>HERBIE : FULLY LOADED</t>
  </si>
  <si>
    <t>DEVIL'S REJECTS</t>
  </si>
  <si>
    <t>ANS</t>
  </si>
  <si>
    <t>NIFES (BRIDES)</t>
  </si>
  <si>
    <t>UMUT SANAT</t>
  </si>
  <si>
    <t>UMUT - OZEN</t>
  </si>
  <si>
    <t>MINDHUNTERS</t>
  </si>
  <si>
    <t>INTERMEDIA</t>
  </si>
  <si>
    <t>LA FEMME DE GILLES</t>
  </si>
  <si>
    <t>WILD BUNCH</t>
  </si>
  <si>
    <t>LEGEND OF ZORRO</t>
  </si>
  <si>
    <t>VERA DRAKE</t>
  </si>
  <si>
    <t>BELGE</t>
  </si>
  <si>
    <t>IMMORTAL (AD VITAM)</t>
  </si>
  <si>
    <t>HOUSE OF D</t>
  </si>
  <si>
    <t>MILLIONS</t>
  </si>
  <si>
    <t>MADAGASCAR</t>
  </si>
  <si>
    <t>TAKIM BOYLE TUTULUR</t>
  </si>
  <si>
    <t>EDESSA</t>
  </si>
  <si>
    <t>TOTAL</t>
  </si>
  <si>
    <t>LAST WEEK</t>
  </si>
  <si>
    <t>CHANGE</t>
  </si>
  <si>
    <t>SAME PERIOD LAST YEAR (24 DEC 2004 - 30 DEC 2004)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</si>
  <si>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</si>
  <si>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</si>
  <si>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</si>
  <si>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</si>
  <si>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</si>
  <si>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</si>
  <si>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</si>
  <si>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</si>
  <si>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HABABAM SINIFI ASKERDE</t>
  </si>
  <si>
    <t>HIRSIZ VAR</t>
  </si>
  <si>
    <t>MEDYAPIM</t>
  </si>
  <si>
    <t>GONUL YARASI</t>
  </si>
  <si>
    <t>GALLIPOLI (aka GELIBOLU)</t>
  </si>
  <si>
    <t>EKIP</t>
  </si>
  <si>
    <t>KINGDOM OF HEAVEN</t>
  </si>
  <si>
    <t>WAR OF THE WORLDS</t>
  </si>
  <si>
    <t>EGRETI GELIN</t>
  </si>
  <si>
    <t>YESILCAM</t>
  </si>
  <si>
    <t>OCEAN'S 12</t>
  </si>
  <si>
    <t>INCREDIBLES, THE</t>
  </si>
  <si>
    <t>RING 2</t>
  </si>
  <si>
    <t>MR. &amp; MRS. SMITH</t>
  </si>
  <si>
    <t>SUMMIT</t>
  </si>
  <si>
    <t>SANS KAPIYI KIRINCA</t>
  </si>
  <si>
    <t>OGER</t>
  </si>
  <si>
    <t>CONSTANTINE</t>
  </si>
  <si>
    <t>STAR WARS EPISODE III</t>
  </si>
  <si>
    <t>ISLAND, THE</t>
  </si>
  <si>
    <t>MEET THE FOCKERS</t>
  </si>
  <si>
    <t>POLAR EXPRESS</t>
  </si>
  <si>
    <t>BATMAN BEGINS</t>
  </si>
  <si>
    <t>INTERPRETER</t>
  </si>
  <si>
    <t>AVIATOR</t>
  </si>
  <si>
    <t>O SIMDI MAHKUM</t>
  </si>
  <si>
    <t>GREEN PINE</t>
  </si>
  <si>
    <t>EMPIRE OF THE WOLVES</t>
  </si>
  <si>
    <t>HERO</t>
  </si>
  <si>
    <t>FOCUS</t>
  </si>
  <si>
    <t>ANLAT ISTANBUL</t>
  </si>
  <si>
    <t>TMC</t>
  </si>
  <si>
    <t>LORD OF WAR</t>
  </si>
  <si>
    <t>SKELETON KEY</t>
  </si>
  <si>
    <t>CINDERELLA MAN</t>
  </si>
  <si>
    <t>HIDE AND SEEK</t>
  </si>
  <si>
    <t>BOOGEYMAN</t>
  </si>
  <si>
    <t>SENATOR</t>
  </si>
  <si>
    <t>MONSTER IN LAW</t>
  </si>
  <si>
    <t>CLOSER</t>
  </si>
  <si>
    <t>CHARLIE &amp; THE CHOCOLATE FACTORY</t>
  </si>
  <si>
    <t>HITCH</t>
  </si>
  <si>
    <t>LEMONY SNICKETS</t>
  </si>
  <si>
    <t>MILLION DOLLAR BABY</t>
  </si>
  <si>
    <t>SHALL WE DANCE</t>
  </si>
  <si>
    <t>FANTASTIC FOUR</t>
  </si>
  <si>
    <t>HOUSE OF WAX</t>
  </si>
  <si>
    <t>POOH'S HEFFALUMP MOVIE</t>
  </si>
  <si>
    <t>SIN CITY</t>
  </si>
  <si>
    <t>BANYO</t>
  </si>
  <si>
    <t>ALTIOKLAR</t>
  </si>
  <si>
    <t>DARK WATER</t>
  </si>
  <si>
    <t>BEWITCHED</t>
  </si>
  <si>
    <t>GODSEND</t>
  </si>
  <si>
    <t>LIONS GATE</t>
  </si>
  <si>
    <t>ROBOTS</t>
  </si>
  <si>
    <t>IMAM, THE</t>
  </si>
  <si>
    <t>MARMARA</t>
  </si>
  <si>
    <t>LONG WEEKEND</t>
  </si>
  <si>
    <t>PARDON</t>
  </si>
  <si>
    <t>PLATO</t>
  </si>
  <si>
    <t>LAND OF THE DEAD</t>
  </si>
  <si>
    <t>40 YEAR OLD VIRGIN</t>
  </si>
  <si>
    <t>RED EYE</t>
  </si>
  <si>
    <t>DOWNFALL (DER UNTERGANG)</t>
  </si>
  <si>
    <t>SPONGE BOB SQUARE PANTS</t>
  </si>
  <si>
    <t>HOSTAGE</t>
  </si>
  <si>
    <t>TRANSPORTER 2</t>
  </si>
  <si>
    <t>PACIFIER</t>
  </si>
  <si>
    <t>BALANS VE MANEVRA</t>
  </si>
  <si>
    <t>PROCEKTS</t>
  </si>
  <si>
    <t>NIGHTWATCH (NOCHNOY DOZOR)</t>
  </si>
  <si>
    <t>BE COOL</t>
  </si>
  <si>
    <t>MISS CONGENIALITY 2</t>
  </si>
  <si>
    <t>VERY LONG ENGAGEMENT</t>
  </si>
  <si>
    <t>IKI GENC KIZ</t>
  </si>
  <si>
    <t>YALAN DUNYA</t>
  </si>
  <si>
    <t>CURSED</t>
  </si>
  <si>
    <t>SEA INSIDE (MAR ADENTRO)</t>
  </si>
  <si>
    <t>SOGEPAQ</t>
  </si>
  <si>
    <t>WHITE NOISE</t>
  </si>
  <si>
    <t>FINDING NEVERLAND</t>
  </si>
  <si>
    <t>AFTER THE SUNSET</t>
  </si>
  <si>
    <t>RAY</t>
  </si>
  <si>
    <t>CRASH</t>
  </si>
  <si>
    <t>A LOT LIKE LOVE</t>
  </si>
  <si>
    <t>UNLEASHED (DANNY THE DOG)</t>
  </si>
  <si>
    <t>STEALTH</t>
  </si>
  <si>
    <t>SEED OF CHUCKY</t>
  </si>
  <si>
    <t>XXX 2</t>
  </si>
  <si>
    <t>ASSAULT ON PRECINCT 13</t>
  </si>
  <si>
    <t>HITCHHIKER'S GUIDE TO THE GALAXY</t>
  </si>
  <si>
    <t>SOUND OF ISTANBUL</t>
  </si>
  <si>
    <t>R FILM</t>
  </si>
  <si>
    <t>KEBAB CONNECTION</t>
  </si>
  <si>
    <t>GOAL !</t>
  </si>
  <si>
    <t>THRTYFIVE SOMETHING</t>
  </si>
  <si>
    <t>LES CHORISTES</t>
  </si>
  <si>
    <t>IN GOOD COMPANY</t>
  </si>
  <si>
    <t>FOUR BROTHERS</t>
  </si>
  <si>
    <t>SAHARA</t>
  </si>
  <si>
    <t>SKY HIGH</t>
  </si>
  <si>
    <t>LADDER 49</t>
  </si>
  <si>
    <t>NOEL</t>
  </si>
  <si>
    <t>YES</t>
  </si>
  <si>
    <t>AYIN KARANLIK YUZU</t>
  </si>
  <si>
    <t>SINEVIZYON</t>
  </si>
  <si>
    <t>HOUSE OF FLYING DAGGERS</t>
  </si>
  <si>
    <t>GUESS WHO</t>
  </si>
  <si>
    <t>BIN JIP</t>
  </si>
  <si>
    <t>BULUTLARI BEKLERKEN</t>
  </si>
  <si>
    <t>USTAOGLU</t>
  </si>
  <si>
    <t>SON OF THE MASK</t>
  </si>
  <si>
    <t>ELEKTRA</t>
  </si>
  <si>
    <t>GOOD WOMAN, A</t>
  </si>
  <si>
    <t>BEYOND</t>
  </si>
  <si>
    <t>TROUBLE</t>
  </si>
  <si>
    <t>TF 1</t>
  </si>
  <si>
    <t>ONE MISSED CALL 2</t>
  </si>
  <si>
    <t>35 MILIM</t>
  </si>
  <si>
    <t>HORIZON</t>
  </si>
  <si>
    <t>SIDEWAYS</t>
  </si>
  <si>
    <t>EROS</t>
  </si>
  <si>
    <t>ROISSY</t>
  </si>
  <si>
    <t>FLIGHT OF THE PHOENIX</t>
  </si>
  <si>
    <t>HOTEL RWANDA</t>
  </si>
  <si>
    <t>KARA FILM</t>
  </si>
  <si>
    <t>BRIDE &amp; PREJUDICE</t>
  </si>
  <si>
    <t>TRAUMA</t>
  </si>
  <si>
    <t>VA, VIE EST DEVIENS</t>
  </si>
  <si>
    <t>LAKPOSHTHA HAM PARVAZ (TURTLES CAN FLY)</t>
  </si>
  <si>
    <t>MITOS</t>
  </si>
  <si>
    <t>KINSEY</t>
  </si>
  <si>
    <t>MYRIAD</t>
  </si>
  <si>
    <t>FINAL CUT</t>
  </si>
  <si>
    <t>ACACIA</t>
  </si>
  <si>
    <t>LES REVENANTS</t>
  </si>
  <si>
    <t>LA MARCHE DE L'EMPEROR</t>
  </si>
  <si>
    <t>VODKA LEMON</t>
  </si>
  <si>
    <t>YOLDA</t>
  </si>
  <si>
    <t>DENIZ FILM</t>
  </si>
  <si>
    <t>STRANDVASKAREN (DROWNING GHOST)</t>
  </si>
  <si>
    <t>SIR FILM</t>
  </si>
  <si>
    <t>NORDISK</t>
  </si>
  <si>
    <t>PLEASURE IS MINE</t>
  </si>
  <si>
    <t>ANTHONY ZIMMER</t>
  </si>
  <si>
    <t>NABOER (NEXT DOOR)</t>
  </si>
  <si>
    <t>MY SUMMER OF LOVE</t>
  </si>
  <si>
    <t>THE WORKS</t>
  </si>
  <si>
    <t>GENESIS</t>
  </si>
  <si>
    <t>STUDIO CANAL</t>
  </si>
  <si>
    <t>SAMARIA</t>
  </si>
  <si>
    <t>THREE EXTREMES</t>
  </si>
  <si>
    <t>LES TEXTILES</t>
  </si>
  <si>
    <t>GECE 11:45</t>
  </si>
  <si>
    <t>GECE GUNDUZ</t>
  </si>
  <si>
    <t>LIFE AQUATIC</t>
  </si>
  <si>
    <t>EDUKATORS</t>
  </si>
  <si>
    <t>CELLULOID</t>
  </si>
  <si>
    <t>BEFORE NIGHT FALLS</t>
  </si>
  <si>
    <t>FIRST LOOK</t>
  </si>
  <si>
    <t>MONSIEUR N</t>
  </si>
  <si>
    <t>STRINGS</t>
  </si>
  <si>
    <t>ENDURING LOVE</t>
  </si>
  <si>
    <t>PAYOFF (GOMES &amp; TAVARES)</t>
  </si>
  <si>
    <t>LUTHER</t>
  </si>
  <si>
    <t>IRFAN-FIRS LOOK</t>
  </si>
  <si>
    <t>MELEGIN DUSUSU</t>
  </si>
  <si>
    <t>KAPLAN</t>
  </si>
  <si>
    <t>BLUEBERRY</t>
  </si>
  <si>
    <t>LIMON - UGC</t>
  </si>
  <si>
    <t>NOTRE MUSIQUE</t>
  </si>
  <si>
    <t>LIMON-WILD BUNCH</t>
  </si>
  <si>
    <t>MELINDA AND MELINDA</t>
  </si>
  <si>
    <t>ELLA ENCHANTED</t>
  </si>
  <si>
    <t>SOLINO</t>
  </si>
  <si>
    <t>BAVARIA</t>
  </si>
  <si>
    <t>HEART IS DECEITFUL ABOVE ALL THINGS</t>
  </si>
  <si>
    <t>PARADISE NOW</t>
  </si>
  <si>
    <t>SEKAINO CHUSHIN DE AI WO SEKABU</t>
  </si>
  <si>
    <t>TOHO</t>
  </si>
  <si>
    <t>MACHINIST, THE</t>
  </si>
  <si>
    <t>LE COUPERET</t>
  </si>
  <si>
    <t>SIR -  TRUST</t>
  </si>
  <si>
    <t>EL LOBO</t>
  </si>
  <si>
    <t>L'ANNULAIRE</t>
  </si>
  <si>
    <t>ERMAN</t>
  </si>
  <si>
    <t>PRENDIMI L'ANIMA (SOUL KEEPER)</t>
  </si>
  <si>
    <t>ADRIANA</t>
  </si>
  <si>
    <t>O OUTRO LADO DA RUA</t>
  </si>
  <si>
    <t>TONY TAKITANI</t>
  </si>
  <si>
    <t>SARMASIK SANATLAR</t>
  </si>
  <si>
    <t>SILVER CITY</t>
  </si>
  <si>
    <t>NONSTOP SALES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</si>
  <si>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</si>
  <si>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</si>
  <si>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</si>
  <si>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</si>
  <si>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</si>
  <si>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</si>
  <si>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r>
      <t xml:space="preserve">TURKEY WEEKLY BOX OFFICE REPORT
</t>
    </r>
    <r>
      <rPr>
        <sz val="16"/>
        <color indexed="9"/>
        <rFont val="Albertus Extra Bold"/>
        <family val="2"/>
      </rPr>
      <t>23 DEC '05 ~ 29 DEC '05</t>
    </r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</si>
  <si>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22 DEC '05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</si>
</sst>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31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172" fontId="15" fillId="0" borderId="18" xfId="0" applyNumberFormat="1" applyFont="1" applyBorder="1" applyAlignment="1" applyProtection="1">
      <alignment horizontal="center" vertical="center"/>
      <protection/>
    </xf>
    <xf numFmtId="190" fontId="15" fillId="0" borderId="19" xfId="0" applyNumberFormat="1" applyFont="1" applyBorder="1" applyAlignment="1" applyProtection="1">
      <alignment vertical="center"/>
      <protection/>
    </xf>
    <xf numFmtId="176" fontId="15" fillId="0" borderId="20" xfId="0" applyNumberFormat="1" applyFont="1" applyBorder="1" applyAlignment="1" applyProtection="1">
      <alignment vertical="center"/>
      <protection/>
    </xf>
    <xf numFmtId="190" fontId="16" fillId="0" borderId="21" xfId="15" applyNumberFormat="1" applyFont="1" applyBorder="1" applyAlignment="1" applyProtection="1">
      <alignment vertical="center"/>
      <protection/>
    </xf>
    <xf numFmtId="190" fontId="15" fillId="0" borderId="21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190" fontId="19" fillId="2" borderId="24" xfId="0" applyNumberFormat="1" applyFont="1" applyFill="1" applyBorder="1" applyAlignment="1" applyProtection="1">
      <alignment vertical="center"/>
      <protection/>
    </xf>
    <xf numFmtId="176" fontId="19" fillId="2" borderId="25" xfId="0" applyNumberFormat="1" applyFont="1" applyFill="1" applyBorder="1" applyAlignment="1" applyProtection="1">
      <alignment vertical="center"/>
      <protection/>
    </xf>
    <xf numFmtId="176" fontId="19" fillId="2" borderId="26" xfId="0" applyNumberFormat="1" applyFont="1" applyFill="1" applyBorder="1" applyAlignment="1" applyProtection="1">
      <alignment vertical="center"/>
      <protection/>
    </xf>
    <xf numFmtId="176" fontId="19" fillId="2" borderId="22" xfId="0" applyNumberFormat="1" applyFont="1" applyFill="1" applyBorder="1" applyAlignment="1" applyProtection="1">
      <alignment vertical="center"/>
      <protection/>
    </xf>
    <xf numFmtId="190" fontId="19" fillId="2" borderId="2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8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22" fillId="0" borderId="7" xfId="0" applyNumberFormat="1" applyFont="1" applyBorder="1" applyAlignment="1" applyProtection="1">
      <alignment horizontal="center" vertical="center"/>
      <protection/>
    </xf>
    <xf numFmtId="176" fontId="22" fillId="0" borderId="29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190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22" fillId="0" borderId="35" xfId="21" applyNumberFormat="1" applyFont="1" applyBorder="1" applyAlignment="1" applyProtection="1">
      <alignment horizontal="center" vertical="center"/>
      <protection/>
    </xf>
    <xf numFmtId="176" fontId="22" fillId="0" borderId="33" xfId="21" applyNumberFormat="1" applyFont="1" applyBorder="1" applyAlignment="1" applyProtection="1">
      <alignment horizontal="center" vertical="center"/>
      <protection/>
    </xf>
    <xf numFmtId="180" fontId="15" fillId="0" borderId="36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76" fontId="24" fillId="0" borderId="37" xfId="0" applyNumberFormat="1" applyFont="1" applyBorder="1" applyAlignment="1" applyProtection="1">
      <alignment vertical="center"/>
      <protection/>
    </xf>
    <xf numFmtId="37" fontId="24" fillId="3" borderId="2" xfId="0" applyNumberFormat="1" applyFont="1" applyFill="1" applyBorder="1" applyAlignment="1" applyProtection="1">
      <alignment vertical="center"/>
      <protection/>
    </xf>
    <xf numFmtId="176" fontId="24" fillId="0" borderId="37" xfId="21" applyNumberFormat="1" applyFont="1" applyBorder="1" applyAlignment="1" applyProtection="1">
      <alignment horizontal="right" vertical="center"/>
      <protection/>
    </xf>
    <xf numFmtId="176" fontId="24" fillId="0" borderId="37" xfId="21" applyNumberFormat="1" applyFont="1" applyBorder="1" applyAlignment="1" applyProtection="1">
      <alignment horizontal="center" vertical="center"/>
      <protection/>
    </xf>
    <xf numFmtId="176" fontId="24" fillId="0" borderId="2" xfId="21" applyNumberFormat="1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>
      <alignment horizontal="right" vertical="center"/>
    </xf>
    <xf numFmtId="0" fontId="22" fillId="0" borderId="37" xfId="0" applyFont="1" applyBorder="1" applyAlignment="1" applyProtection="1">
      <alignment horizontal="center" vertical="center"/>
      <protection/>
    </xf>
    <xf numFmtId="176" fontId="15" fillId="0" borderId="29" xfId="15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22" fillId="0" borderId="37" xfId="0" applyNumberFormat="1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15" fillId="0" borderId="31" xfId="0" applyNumberFormat="1" applyFont="1" applyBorder="1" applyAlignment="1" applyProtection="1">
      <alignment horizontal="right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>
      <alignment horizontal="right" vertical="center"/>
    </xf>
    <xf numFmtId="0" fontId="22" fillId="0" borderId="38" xfId="0" applyFont="1" applyBorder="1" applyAlignment="1" applyProtection="1">
      <alignment horizontal="center" vertical="center"/>
      <protection/>
    </xf>
    <xf numFmtId="180" fontId="15" fillId="0" borderId="38" xfId="21" applyNumberFormat="1" applyFont="1" applyBorder="1" applyAlignment="1" applyProtection="1">
      <alignment horizontal="right" vertical="center"/>
      <protection/>
    </xf>
    <xf numFmtId="180" fontId="15" fillId="0" borderId="11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 applyProtection="1">
      <alignment horizontal="right" vertical="center"/>
      <protection/>
    </xf>
    <xf numFmtId="180" fontId="15" fillId="0" borderId="33" xfId="21" applyNumberFormat="1" applyFont="1" applyBorder="1" applyAlignment="1" applyProtection="1">
      <alignment horizontal="right" vertical="center"/>
      <protection/>
    </xf>
    <xf numFmtId="180" fontId="15" fillId="0" borderId="3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176" fontId="22" fillId="0" borderId="40" xfId="0" applyNumberFormat="1" applyFont="1" applyBorder="1" applyAlignment="1" applyProtection="1">
      <alignment horizontal="center" vertical="center"/>
      <protection/>
    </xf>
    <xf numFmtId="176" fontId="16" fillId="0" borderId="37" xfId="0" applyNumberFormat="1" applyFont="1" applyBorder="1" applyAlignment="1" applyProtection="1">
      <alignment horizontal="right" vertical="center"/>
      <protection/>
    </xf>
    <xf numFmtId="176" fontId="16" fillId="0" borderId="39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176" fontId="22" fillId="0" borderId="42" xfId="0" applyNumberFormat="1" applyFont="1" applyBorder="1" applyAlignment="1" applyProtection="1">
      <alignment horizontal="center" vertical="center"/>
      <protection/>
    </xf>
    <xf numFmtId="180" fontId="16" fillId="0" borderId="38" xfId="21" applyNumberFormat="1" applyFont="1" applyBorder="1" applyAlignment="1" applyProtection="1">
      <alignment horizontal="right" vertical="center"/>
      <protection/>
    </xf>
    <xf numFmtId="180" fontId="16" fillId="0" borderId="41" xfId="21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43" xfId="0" applyFont="1" applyBorder="1" applyAlignment="1" applyProtection="1">
      <alignment horizontal="center" vertical="center"/>
      <protection/>
    </xf>
    <xf numFmtId="190" fontId="16" fillId="0" borderId="19" xfId="0" applyNumberFormat="1" applyFont="1" applyBorder="1" applyAlignment="1" applyProtection="1">
      <alignment vertical="center"/>
      <protection/>
    </xf>
    <xf numFmtId="176" fontId="16" fillId="0" borderId="20" xfId="0" applyNumberFormat="1" applyFont="1" applyBorder="1" applyAlignment="1" applyProtection="1">
      <alignment vertical="center"/>
      <protection/>
    </xf>
    <xf numFmtId="0" fontId="28" fillId="2" borderId="1" xfId="0" applyFont="1" applyFill="1" applyBorder="1" applyAlignment="1" applyProtection="1">
      <alignment horizontal="right" vertical="center"/>
      <protection/>
    </xf>
    <xf numFmtId="190" fontId="19" fillId="2" borderId="3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  <protection/>
    </xf>
    <xf numFmtId="0" fontId="22" fillId="0" borderId="7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90" fontId="15" fillId="0" borderId="44" xfId="0" applyNumberFormat="1" applyFont="1" applyBorder="1" applyAlignment="1" applyProtection="1">
      <alignment vertical="center"/>
      <protection/>
    </xf>
    <xf numFmtId="176" fontId="15" fillId="0" borderId="44" xfId="0" applyNumberFormat="1" applyFont="1" applyBorder="1" applyAlignment="1" applyProtection="1">
      <alignment vertical="center"/>
      <protection/>
    </xf>
    <xf numFmtId="180" fontId="0" fillId="0" borderId="31" xfId="0" applyNumberFormat="1" applyFont="1" applyBorder="1" applyAlignment="1" applyProtection="1">
      <alignment horizontal="right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182" fontId="15" fillId="0" borderId="47" xfId="21" applyNumberFormat="1" applyFont="1" applyBorder="1" applyAlignment="1" applyProtection="1">
      <alignment horizontal="center" vertical="center"/>
      <protection/>
    </xf>
    <xf numFmtId="182" fontId="15" fillId="0" borderId="48" xfId="21" applyNumberFormat="1" applyFont="1" applyBorder="1" applyAlignment="1" applyProtection="1">
      <alignment horizontal="center" vertical="center"/>
      <protection/>
    </xf>
    <xf numFmtId="180" fontId="0" fillId="0" borderId="49" xfId="21" applyNumberFormat="1" applyFont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right" vertical="center"/>
      <protection/>
    </xf>
    <xf numFmtId="0" fontId="22" fillId="0" borderId="33" xfId="0" applyFont="1" applyBorder="1" applyAlignment="1" applyProtection="1">
      <alignment horizontal="right" vertical="center"/>
      <protection/>
    </xf>
    <xf numFmtId="175" fontId="15" fillId="0" borderId="34" xfId="15" applyNumberFormat="1" applyFont="1" applyBorder="1" applyAlignment="1" applyProtection="1">
      <alignment horizontal="left" vertical="center"/>
      <protection/>
    </xf>
    <xf numFmtId="182" fontId="16" fillId="0" borderId="50" xfId="21" applyNumberFormat="1" applyFont="1" applyBorder="1" applyAlignment="1" applyProtection="1">
      <alignment horizontal="center" vertical="center"/>
      <protection/>
    </xf>
    <xf numFmtId="182" fontId="29" fillId="0" borderId="33" xfId="21" applyNumberFormat="1" applyFont="1" applyBorder="1" applyAlignment="1" applyProtection="1">
      <alignment horizontal="center" vertical="center"/>
      <protection/>
    </xf>
    <xf numFmtId="180" fontId="0" fillId="0" borderId="36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0" fontId="22" fillId="0" borderId="3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176" fontId="15" fillId="0" borderId="6" xfId="0" applyNumberFormat="1" applyFont="1" applyBorder="1" applyAlignment="1" applyProtection="1">
      <alignment vertical="center"/>
      <protection/>
    </xf>
    <xf numFmtId="178" fontId="15" fillId="0" borderId="39" xfId="21" applyNumberFormat="1" applyFont="1" applyBorder="1" applyAlignment="1" applyProtection="1">
      <alignment horizontal="center" vertical="center"/>
      <protection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176" fontId="15" fillId="0" borderId="48" xfId="0" applyNumberFormat="1" applyFont="1" applyBorder="1" applyAlignment="1" applyProtection="1">
      <alignment vertical="center"/>
      <protection/>
    </xf>
    <xf numFmtId="178" fontId="15" fillId="0" borderId="52" xfId="21" applyNumberFormat="1" applyFont="1" applyBorder="1" applyAlignment="1" applyProtection="1">
      <alignment horizontal="center" vertical="center"/>
      <protection/>
    </xf>
    <xf numFmtId="178" fontId="15" fillId="0" borderId="49" xfId="21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vertical="center"/>
      <protection/>
    </xf>
    <xf numFmtId="178" fontId="15" fillId="0" borderId="41" xfId="21" applyNumberFormat="1" applyFont="1" applyBorder="1" applyAlignment="1" applyProtection="1">
      <alignment horizontal="center" vertical="center"/>
      <protection/>
    </xf>
    <xf numFmtId="176" fontId="30" fillId="2" borderId="53" xfId="0" applyNumberFormat="1" applyFont="1" applyFill="1" applyBorder="1" applyAlignment="1" applyProtection="1">
      <alignment horizontal="center" vertical="center"/>
      <protection/>
    </xf>
    <xf numFmtId="176" fontId="30" fillId="2" borderId="54" xfId="0" applyNumberFormat="1" applyFont="1" applyFill="1" applyBorder="1" applyAlignment="1" applyProtection="1">
      <alignment horizontal="center" vertical="center"/>
      <protection/>
    </xf>
    <xf numFmtId="176" fontId="30" fillId="2" borderId="55" xfId="0" applyNumberFormat="1" applyFont="1" applyFill="1" applyBorder="1" applyAlignment="1" applyProtection="1">
      <alignment vertical="center"/>
      <protection/>
    </xf>
    <xf numFmtId="176" fontId="30" fillId="2" borderId="56" xfId="0" applyNumberFormat="1" applyFont="1" applyFill="1" applyBorder="1" applyAlignment="1" applyProtection="1">
      <alignment vertical="center"/>
      <protection/>
    </xf>
    <xf numFmtId="176" fontId="30" fillId="2" borderId="57" xfId="21" applyNumberFormat="1" applyFont="1" applyFill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178" fontId="15" fillId="0" borderId="15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06">
    <pageSetUpPr fitToPage="1"/>
  </sheetPr>
  <dimension ref="A1:T76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2" customWidth="1"/>
    <col min="5" max="5" width="16.28125" style="52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54" customWidth="1"/>
    <col min="10" max="10" width="11.57421875" style="18" customWidth="1"/>
    <col min="11" max="11" width="15.8515625" style="54" customWidth="1"/>
    <col min="12" max="12" width="12.7109375" style="54" customWidth="1"/>
    <col min="13" max="13" width="10.7109375" style="54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330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4</v>
      </c>
      <c r="H3" s="14" t="s">
        <v>5</v>
      </c>
      <c r="I3" s="15" t="s">
        <v>6</v>
      </c>
      <c r="J3" s="16"/>
      <c r="K3" s="15" t="s">
        <v>7</v>
      </c>
      <c r="L3" s="16"/>
      <c r="M3" s="17" t="s">
        <v>8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5" t="s">
        <v>10</v>
      </c>
      <c r="K4" s="24" t="s">
        <v>9</v>
      </c>
      <c r="L4" s="26" t="s">
        <v>10</v>
      </c>
      <c r="M4" s="27"/>
    </row>
    <row r="5" spans="1:13" ht="15.75" customHeight="1">
      <c r="A5" s="28">
        <f aca="true" t="shared" si="0" ref="A5:A36">ROW()-4</f>
        <v>1</v>
      </c>
      <c r="B5" s="29"/>
      <c r="C5" s="30" t="s">
        <v>11</v>
      </c>
      <c r="D5" s="31" t="s">
        <v>12</v>
      </c>
      <c r="E5" s="32" t="s">
        <v>13</v>
      </c>
      <c r="F5" s="33">
        <v>38709</v>
      </c>
      <c r="G5" s="31">
        <v>1</v>
      </c>
      <c r="H5" s="31">
        <v>444</v>
      </c>
      <c r="I5" s="34">
        <v>6364424.5</v>
      </c>
      <c r="J5" s="35">
        <v>916464</v>
      </c>
      <c r="K5" s="34">
        <v>6364424.5</v>
      </c>
      <c r="L5" s="35">
        <v>916464</v>
      </c>
      <c r="M5" s="36">
        <f aca="true" t="shared" si="1" ref="M5:M36">+I5/J5</f>
        <v>6.944543920983257</v>
      </c>
    </row>
    <row r="6" spans="1:13" ht="15.75" customHeight="1">
      <c r="A6" s="28">
        <f t="shared" si="0"/>
        <v>2</v>
      </c>
      <c r="B6" s="29"/>
      <c r="C6" s="30" t="s">
        <v>14</v>
      </c>
      <c r="D6" s="31" t="s">
        <v>15</v>
      </c>
      <c r="E6" s="32" t="s">
        <v>16</v>
      </c>
      <c r="F6" s="33">
        <v>38674</v>
      </c>
      <c r="G6" s="31">
        <v>6</v>
      </c>
      <c r="H6" s="31">
        <v>96</v>
      </c>
      <c r="I6" s="34">
        <v>1721382.5</v>
      </c>
      <c r="J6" s="35">
        <v>239307</v>
      </c>
      <c r="K6" s="34">
        <v>12330043</v>
      </c>
      <c r="L6" s="35">
        <v>1685931</v>
      </c>
      <c r="M6" s="37">
        <f t="shared" si="1"/>
        <v>7.1931974409440596</v>
      </c>
    </row>
    <row r="7" spans="1:13" ht="15.75" customHeight="1">
      <c r="A7" s="28">
        <f t="shared" si="0"/>
        <v>3</v>
      </c>
      <c r="B7" s="29"/>
      <c r="C7" s="30" t="s">
        <v>17</v>
      </c>
      <c r="D7" s="31" t="s">
        <v>18</v>
      </c>
      <c r="E7" s="32" t="s">
        <v>19</v>
      </c>
      <c r="F7" s="33">
        <v>38702</v>
      </c>
      <c r="G7" s="31">
        <v>2</v>
      </c>
      <c r="H7" s="31">
        <v>134</v>
      </c>
      <c r="I7" s="34">
        <v>580925</v>
      </c>
      <c r="J7" s="35">
        <v>77768</v>
      </c>
      <c r="K7" s="34">
        <v>2271646</v>
      </c>
      <c r="L7" s="35">
        <v>305509</v>
      </c>
      <c r="M7" s="37">
        <f t="shared" si="1"/>
        <v>7.469974796831601</v>
      </c>
    </row>
    <row r="8" spans="1:13" ht="15.75" customHeight="1">
      <c r="A8" s="28">
        <f t="shared" si="0"/>
        <v>4</v>
      </c>
      <c r="B8" s="29"/>
      <c r="C8" s="30" t="s">
        <v>20</v>
      </c>
      <c r="D8" s="31" t="s">
        <v>18</v>
      </c>
      <c r="E8" s="32" t="s">
        <v>21</v>
      </c>
      <c r="F8" s="33">
        <v>38695</v>
      </c>
      <c r="G8" s="31">
        <v>3</v>
      </c>
      <c r="H8" s="31">
        <v>78</v>
      </c>
      <c r="I8" s="34">
        <v>243115</v>
      </c>
      <c r="J8" s="35">
        <v>35585</v>
      </c>
      <c r="K8" s="34">
        <v>1563589</v>
      </c>
      <c r="L8" s="35">
        <v>217174</v>
      </c>
      <c r="M8" s="37">
        <f t="shared" si="1"/>
        <v>6.8319516650273995</v>
      </c>
    </row>
    <row r="9" spans="1:13" ht="15.75" customHeight="1">
      <c r="A9" s="28">
        <f t="shared" si="0"/>
        <v>5</v>
      </c>
      <c r="B9" s="29"/>
      <c r="C9" s="30" t="s">
        <v>22</v>
      </c>
      <c r="D9" s="31" t="s">
        <v>23</v>
      </c>
      <c r="E9" s="32" t="s">
        <v>24</v>
      </c>
      <c r="F9" s="33">
        <v>38674</v>
      </c>
      <c r="G9" s="31">
        <v>6</v>
      </c>
      <c r="H9" s="31">
        <v>57</v>
      </c>
      <c r="I9" s="34">
        <v>73882.5</v>
      </c>
      <c r="J9" s="35">
        <v>19080</v>
      </c>
      <c r="K9" s="34">
        <v>5004116</v>
      </c>
      <c r="L9" s="35">
        <v>749704</v>
      </c>
      <c r="M9" s="37">
        <f t="shared" si="1"/>
        <v>3.872248427672956</v>
      </c>
    </row>
    <row r="10" spans="1:13" ht="15.75" customHeight="1">
      <c r="A10" s="28">
        <f t="shared" si="0"/>
        <v>6</v>
      </c>
      <c r="B10" s="29"/>
      <c r="C10" s="30" t="s">
        <v>25</v>
      </c>
      <c r="D10" s="31" t="s">
        <v>23</v>
      </c>
      <c r="E10" s="32" t="s">
        <v>26</v>
      </c>
      <c r="F10" s="33">
        <v>38688</v>
      </c>
      <c r="G10" s="31">
        <v>4</v>
      </c>
      <c r="H10" s="31">
        <v>51</v>
      </c>
      <c r="I10" s="34">
        <v>73697.5</v>
      </c>
      <c r="J10" s="35">
        <v>14478</v>
      </c>
      <c r="K10" s="34">
        <v>1617174</v>
      </c>
      <c r="L10" s="35">
        <v>234156</v>
      </c>
      <c r="M10" s="37">
        <f t="shared" si="1"/>
        <v>5.090309435004835</v>
      </c>
    </row>
    <row r="11" spans="1:13" ht="15.75" customHeight="1">
      <c r="A11" s="28">
        <f t="shared" si="0"/>
        <v>7</v>
      </c>
      <c r="B11" s="29"/>
      <c r="C11" s="30" t="s">
        <v>27</v>
      </c>
      <c r="D11" s="31" t="s">
        <v>23</v>
      </c>
      <c r="E11" s="32" t="s">
        <v>28</v>
      </c>
      <c r="F11" s="33">
        <v>38695</v>
      </c>
      <c r="G11" s="31">
        <v>3</v>
      </c>
      <c r="H11" s="31">
        <v>41</v>
      </c>
      <c r="I11" s="34">
        <v>46801.5</v>
      </c>
      <c r="J11" s="35">
        <v>6186</v>
      </c>
      <c r="K11" s="34">
        <v>508776.5</v>
      </c>
      <c r="L11" s="35">
        <v>65587</v>
      </c>
      <c r="M11" s="37">
        <f t="shared" si="1"/>
        <v>7.565712900096993</v>
      </c>
    </row>
    <row r="12" spans="1:13" ht="15.75" customHeight="1">
      <c r="A12" s="28">
        <f t="shared" si="0"/>
        <v>8</v>
      </c>
      <c r="B12" s="29"/>
      <c r="C12" s="30" t="s">
        <v>29</v>
      </c>
      <c r="D12" s="31" t="s">
        <v>23</v>
      </c>
      <c r="E12" s="32" t="s">
        <v>30</v>
      </c>
      <c r="F12" s="33">
        <v>38667</v>
      </c>
      <c r="G12" s="31">
        <v>7</v>
      </c>
      <c r="H12" s="31">
        <v>26</v>
      </c>
      <c r="I12" s="34">
        <v>17792.5</v>
      </c>
      <c r="J12" s="35">
        <v>4442</v>
      </c>
      <c r="K12" s="34">
        <v>2474124</v>
      </c>
      <c r="L12" s="35">
        <v>376666</v>
      </c>
      <c r="M12" s="36">
        <f t="shared" si="1"/>
        <v>4.0055155335434485</v>
      </c>
    </row>
    <row r="13" spans="1:13" ht="15.75" customHeight="1">
      <c r="A13" s="28">
        <f t="shared" si="0"/>
        <v>9</v>
      </c>
      <c r="B13" s="29"/>
      <c r="C13" s="30" t="s">
        <v>31</v>
      </c>
      <c r="D13" s="31" t="s">
        <v>15</v>
      </c>
      <c r="E13" s="32" t="s">
        <v>32</v>
      </c>
      <c r="F13" s="33">
        <v>38702</v>
      </c>
      <c r="G13" s="31">
        <v>2</v>
      </c>
      <c r="H13" s="31">
        <v>20</v>
      </c>
      <c r="I13" s="34">
        <v>29305.5</v>
      </c>
      <c r="J13" s="35">
        <v>3877</v>
      </c>
      <c r="K13" s="34">
        <v>102017.5</v>
      </c>
      <c r="L13" s="35">
        <v>13680</v>
      </c>
      <c r="M13" s="37">
        <f t="shared" si="1"/>
        <v>7.558808356977044</v>
      </c>
    </row>
    <row r="14" spans="1:13" ht="15.75" customHeight="1">
      <c r="A14" s="28">
        <f t="shared" si="0"/>
        <v>10</v>
      </c>
      <c r="B14" s="29"/>
      <c r="C14" s="30" t="s">
        <v>33</v>
      </c>
      <c r="D14" s="31" t="s">
        <v>15</v>
      </c>
      <c r="E14" s="32" t="s">
        <v>32</v>
      </c>
      <c r="F14" s="33">
        <v>38709</v>
      </c>
      <c r="G14" s="31">
        <v>1</v>
      </c>
      <c r="H14" s="31">
        <v>25</v>
      </c>
      <c r="I14" s="34">
        <v>27995</v>
      </c>
      <c r="J14" s="35">
        <v>3480</v>
      </c>
      <c r="K14" s="34">
        <v>27995</v>
      </c>
      <c r="L14" s="35">
        <v>3480</v>
      </c>
      <c r="M14" s="37">
        <f t="shared" si="1"/>
        <v>8.044540229885058</v>
      </c>
    </row>
    <row r="15" spans="1:13" ht="15.75" customHeight="1">
      <c r="A15" s="28">
        <f t="shared" si="0"/>
        <v>11</v>
      </c>
      <c r="B15" s="29"/>
      <c r="C15" s="30" t="s">
        <v>34</v>
      </c>
      <c r="D15" s="31" t="s">
        <v>23</v>
      </c>
      <c r="E15" s="32" t="s">
        <v>35</v>
      </c>
      <c r="F15" s="33">
        <v>38695</v>
      </c>
      <c r="G15" s="31">
        <v>3</v>
      </c>
      <c r="H15" s="31">
        <v>28</v>
      </c>
      <c r="I15" s="34">
        <v>24102</v>
      </c>
      <c r="J15" s="35">
        <v>3170</v>
      </c>
      <c r="K15" s="34">
        <v>442550</v>
      </c>
      <c r="L15" s="35">
        <v>53787</v>
      </c>
      <c r="M15" s="37">
        <f t="shared" si="1"/>
        <v>7.603154574132492</v>
      </c>
    </row>
    <row r="16" spans="1:13" ht="15.75" customHeight="1">
      <c r="A16" s="28">
        <f t="shared" si="0"/>
        <v>12</v>
      </c>
      <c r="B16" s="29"/>
      <c r="C16" s="30" t="s">
        <v>36</v>
      </c>
      <c r="D16" s="31" t="s">
        <v>37</v>
      </c>
      <c r="E16" s="32" t="s">
        <v>38</v>
      </c>
      <c r="F16" s="33">
        <v>38653</v>
      </c>
      <c r="G16" s="31">
        <v>9</v>
      </c>
      <c r="H16" s="31">
        <v>16</v>
      </c>
      <c r="I16" s="34">
        <v>10466.5</v>
      </c>
      <c r="J16" s="35">
        <v>3104</v>
      </c>
      <c r="K16" s="34">
        <v>4247945.25</v>
      </c>
      <c r="L16" s="35">
        <v>620347</v>
      </c>
      <c r="M16" s="37">
        <f t="shared" si="1"/>
        <v>3.3719394329896906</v>
      </c>
    </row>
    <row r="17" spans="1:13" ht="15.75" customHeight="1">
      <c r="A17" s="28">
        <f t="shared" si="0"/>
        <v>13</v>
      </c>
      <c r="B17" s="29"/>
      <c r="C17" s="30" t="s">
        <v>39</v>
      </c>
      <c r="D17" s="31" t="s">
        <v>40</v>
      </c>
      <c r="E17" s="32" t="s">
        <v>16</v>
      </c>
      <c r="F17" s="33">
        <v>38702</v>
      </c>
      <c r="G17" s="31">
        <v>2</v>
      </c>
      <c r="H17" s="31">
        <v>10</v>
      </c>
      <c r="I17" s="34">
        <v>27368.5</v>
      </c>
      <c r="J17" s="35">
        <v>2941</v>
      </c>
      <c r="K17" s="34">
        <v>90465.5</v>
      </c>
      <c r="L17" s="35">
        <v>9660</v>
      </c>
      <c r="M17" s="37">
        <f t="shared" si="1"/>
        <v>9.305848350901053</v>
      </c>
    </row>
    <row r="18" spans="1:13" ht="15.75" customHeight="1">
      <c r="A18" s="28">
        <f t="shared" si="0"/>
        <v>14</v>
      </c>
      <c r="B18" s="29"/>
      <c r="C18" s="30" t="s">
        <v>41</v>
      </c>
      <c r="D18" s="31" t="s">
        <v>15</v>
      </c>
      <c r="E18" s="32" t="s">
        <v>42</v>
      </c>
      <c r="F18" s="33">
        <v>38653</v>
      </c>
      <c r="G18" s="31">
        <v>9</v>
      </c>
      <c r="H18" s="31">
        <v>11</v>
      </c>
      <c r="I18" s="34">
        <v>10017</v>
      </c>
      <c r="J18" s="35">
        <v>2831</v>
      </c>
      <c r="K18" s="34">
        <v>4891344</v>
      </c>
      <c r="L18" s="35">
        <v>773544</v>
      </c>
      <c r="M18" s="37">
        <f t="shared" si="1"/>
        <v>3.5383256799717415</v>
      </c>
    </row>
    <row r="19" spans="1:13" ht="15.75" customHeight="1">
      <c r="A19" s="28">
        <f t="shared" si="0"/>
        <v>15</v>
      </c>
      <c r="B19" s="29"/>
      <c r="C19" s="30" t="s">
        <v>43</v>
      </c>
      <c r="D19" s="31" t="s">
        <v>18</v>
      </c>
      <c r="E19" s="32" t="s">
        <v>44</v>
      </c>
      <c r="F19" s="33">
        <v>38688</v>
      </c>
      <c r="G19" s="31">
        <v>4</v>
      </c>
      <c r="H19" s="31">
        <v>20</v>
      </c>
      <c r="I19" s="34">
        <v>9425</v>
      </c>
      <c r="J19" s="35">
        <v>1646</v>
      </c>
      <c r="K19" s="34">
        <v>215625</v>
      </c>
      <c r="L19" s="35">
        <v>24764</v>
      </c>
      <c r="M19" s="37">
        <f t="shared" si="1"/>
        <v>5.726002430133657</v>
      </c>
    </row>
    <row r="20" spans="1:13" ht="15.75" customHeight="1">
      <c r="A20" s="28">
        <f t="shared" si="0"/>
        <v>16</v>
      </c>
      <c r="B20" s="29"/>
      <c r="C20" s="30" t="s">
        <v>45</v>
      </c>
      <c r="D20" s="31" t="s">
        <v>23</v>
      </c>
      <c r="E20" s="32" t="s">
        <v>46</v>
      </c>
      <c r="F20" s="33">
        <v>38681</v>
      </c>
      <c r="G20" s="31">
        <v>5</v>
      </c>
      <c r="H20" s="31">
        <v>11</v>
      </c>
      <c r="I20" s="34">
        <v>9026.5</v>
      </c>
      <c r="J20" s="35">
        <v>1605</v>
      </c>
      <c r="K20" s="34">
        <v>379520.5</v>
      </c>
      <c r="L20" s="35">
        <v>45165</v>
      </c>
      <c r="M20" s="37">
        <f t="shared" si="1"/>
        <v>5.62398753894081</v>
      </c>
    </row>
    <row r="21" spans="1:13" ht="15.75" customHeight="1">
      <c r="A21" s="28">
        <f t="shared" si="0"/>
        <v>17</v>
      </c>
      <c r="B21" s="29"/>
      <c r="C21" s="30" t="s">
        <v>47</v>
      </c>
      <c r="D21" s="31" t="s">
        <v>37</v>
      </c>
      <c r="E21" s="32" t="s">
        <v>48</v>
      </c>
      <c r="F21" s="33">
        <v>38632</v>
      </c>
      <c r="G21" s="31">
        <v>12</v>
      </c>
      <c r="H21" s="31">
        <v>6</v>
      </c>
      <c r="I21" s="34">
        <v>4034</v>
      </c>
      <c r="J21" s="35">
        <v>1396</v>
      </c>
      <c r="K21" s="34">
        <v>682649.5</v>
      </c>
      <c r="L21" s="35">
        <v>102795</v>
      </c>
      <c r="M21" s="37">
        <f t="shared" si="1"/>
        <v>2.8896848137535818</v>
      </c>
    </row>
    <row r="22" spans="1:13" ht="15.75" customHeight="1">
      <c r="A22" s="28">
        <f t="shared" si="0"/>
        <v>18</v>
      </c>
      <c r="B22" s="29"/>
      <c r="C22" s="30" t="s">
        <v>49</v>
      </c>
      <c r="D22" s="31" t="s">
        <v>15</v>
      </c>
      <c r="E22" s="32" t="s">
        <v>50</v>
      </c>
      <c r="F22" s="33">
        <v>38688</v>
      </c>
      <c r="G22" s="31">
        <v>4</v>
      </c>
      <c r="H22" s="31">
        <v>19</v>
      </c>
      <c r="I22" s="34">
        <v>6533</v>
      </c>
      <c r="J22" s="35">
        <v>1312</v>
      </c>
      <c r="K22" s="34">
        <v>427217</v>
      </c>
      <c r="L22" s="35">
        <v>44960</v>
      </c>
      <c r="M22" s="37">
        <f t="shared" si="1"/>
        <v>4.979420731707317</v>
      </c>
    </row>
    <row r="23" spans="1:13" ht="15.75" customHeight="1">
      <c r="A23" s="28">
        <f t="shared" si="0"/>
        <v>19</v>
      </c>
      <c r="B23" s="29"/>
      <c r="C23" s="30" t="s">
        <v>51</v>
      </c>
      <c r="D23" s="31" t="s">
        <v>18</v>
      </c>
      <c r="E23" s="32" t="s">
        <v>21</v>
      </c>
      <c r="F23" s="33">
        <v>38667</v>
      </c>
      <c r="G23" s="31">
        <v>7</v>
      </c>
      <c r="H23" s="31">
        <v>7</v>
      </c>
      <c r="I23" s="34">
        <v>4669</v>
      </c>
      <c r="J23" s="35">
        <v>1195</v>
      </c>
      <c r="K23" s="34">
        <v>2565487</v>
      </c>
      <c r="L23" s="35">
        <v>333734</v>
      </c>
      <c r="M23" s="37">
        <f t="shared" si="1"/>
        <v>3.9071129707112973</v>
      </c>
    </row>
    <row r="24" spans="1:13" ht="15.75" customHeight="1">
      <c r="A24" s="28">
        <f t="shared" si="0"/>
        <v>20</v>
      </c>
      <c r="B24" s="29"/>
      <c r="C24" s="30" t="s">
        <v>52</v>
      </c>
      <c r="D24" s="31" t="s">
        <v>18</v>
      </c>
      <c r="E24" s="32" t="s">
        <v>53</v>
      </c>
      <c r="F24" s="33">
        <v>38681</v>
      </c>
      <c r="G24" s="31">
        <v>5</v>
      </c>
      <c r="H24" s="31">
        <v>9</v>
      </c>
      <c r="I24" s="34">
        <v>4051</v>
      </c>
      <c r="J24" s="35">
        <v>856</v>
      </c>
      <c r="K24" s="34">
        <v>1007990</v>
      </c>
      <c r="L24" s="35">
        <v>136915</v>
      </c>
      <c r="M24" s="37">
        <f t="shared" si="1"/>
        <v>4.732476635514018</v>
      </c>
    </row>
    <row r="25" spans="1:14" ht="15.75" customHeight="1">
      <c r="A25" s="28">
        <f t="shared" si="0"/>
        <v>21</v>
      </c>
      <c r="B25" s="29"/>
      <c r="C25" s="30" t="s">
        <v>54</v>
      </c>
      <c r="D25" s="31" t="s">
        <v>15</v>
      </c>
      <c r="E25" s="32" t="s">
        <v>55</v>
      </c>
      <c r="F25" s="33">
        <v>38625</v>
      </c>
      <c r="G25" s="31">
        <v>13</v>
      </c>
      <c r="H25" s="31">
        <v>2</v>
      </c>
      <c r="I25" s="34">
        <v>1612</v>
      </c>
      <c r="J25" s="35">
        <v>784</v>
      </c>
      <c r="K25" s="34">
        <v>757050.5</v>
      </c>
      <c r="L25" s="35">
        <v>99074</v>
      </c>
      <c r="M25" s="37">
        <f t="shared" si="1"/>
        <v>2.056122448979592</v>
      </c>
      <c r="N25" s="38"/>
    </row>
    <row r="26" spans="1:13" ht="15.75" customHeight="1">
      <c r="A26" s="28">
        <f t="shared" si="0"/>
        <v>22</v>
      </c>
      <c r="B26" s="29"/>
      <c r="C26" s="30" t="s">
        <v>56</v>
      </c>
      <c r="D26" s="31" t="s">
        <v>15</v>
      </c>
      <c r="E26" s="32" t="s">
        <v>50</v>
      </c>
      <c r="F26" s="33">
        <v>38681</v>
      </c>
      <c r="G26" s="31">
        <v>5</v>
      </c>
      <c r="H26" s="31">
        <v>14</v>
      </c>
      <c r="I26" s="34">
        <v>3282</v>
      </c>
      <c r="J26" s="35">
        <v>778</v>
      </c>
      <c r="K26" s="34">
        <v>187500.5</v>
      </c>
      <c r="L26" s="35">
        <v>25269</v>
      </c>
      <c r="M26" s="37">
        <f t="shared" si="1"/>
        <v>4.218508997429306</v>
      </c>
    </row>
    <row r="27" spans="1:13" ht="15.75" customHeight="1">
      <c r="A27" s="28">
        <f t="shared" si="0"/>
        <v>23</v>
      </c>
      <c r="B27" s="29"/>
      <c r="C27" s="30">
        <v>36</v>
      </c>
      <c r="D27" s="31" t="s">
        <v>15</v>
      </c>
      <c r="E27" s="32" t="s">
        <v>57</v>
      </c>
      <c r="F27" s="33">
        <v>38688</v>
      </c>
      <c r="G27" s="31">
        <v>4</v>
      </c>
      <c r="H27" s="31">
        <v>13</v>
      </c>
      <c r="I27" s="34">
        <v>3340</v>
      </c>
      <c r="J27" s="35">
        <v>693</v>
      </c>
      <c r="K27" s="34">
        <v>192556</v>
      </c>
      <c r="L27" s="35">
        <v>27845</v>
      </c>
      <c r="M27" s="37">
        <f t="shared" si="1"/>
        <v>4.81962481962482</v>
      </c>
    </row>
    <row r="28" spans="1:13" ht="15.75" customHeight="1">
      <c r="A28" s="28">
        <f t="shared" si="0"/>
        <v>24</v>
      </c>
      <c r="B28" s="29"/>
      <c r="C28" s="30" t="s">
        <v>58</v>
      </c>
      <c r="D28" s="31" t="s">
        <v>18</v>
      </c>
      <c r="E28" s="32" t="s">
        <v>19</v>
      </c>
      <c r="F28" s="33">
        <v>38653</v>
      </c>
      <c r="G28" s="31">
        <v>9</v>
      </c>
      <c r="H28" s="31">
        <v>9</v>
      </c>
      <c r="I28" s="34">
        <v>2993</v>
      </c>
      <c r="J28" s="35">
        <v>683</v>
      </c>
      <c r="K28" s="34">
        <v>1028634</v>
      </c>
      <c r="L28" s="35">
        <v>149019</v>
      </c>
      <c r="M28" s="37">
        <f t="shared" si="1"/>
        <v>4.382137628111273</v>
      </c>
    </row>
    <row r="29" spans="1:13" ht="15.75" customHeight="1">
      <c r="A29" s="28">
        <f t="shared" si="0"/>
        <v>25</v>
      </c>
      <c r="B29" s="29"/>
      <c r="C29" s="30" t="s">
        <v>59</v>
      </c>
      <c r="D29" s="31" t="s">
        <v>18</v>
      </c>
      <c r="E29" s="32" t="s">
        <v>19</v>
      </c>
      <c r="F29" s="33">
        <v>38646</v>
      </c>
      <c r="G29" s="31">
        <v>10</v>
      </c>
      <c r="H29" s="31">
        <v>3</v>
      </c>
      <c r="I29" s="34">
        <v>2102</v>
      </c>
      <c r="J29" s="35">
        <v>632</v>
      </c>
      <c r="K29" s="34">
        <v>791391</v>
      </c>
      <c r="L29" s="35">
        <v>112457</v>
      </c>
      <c r="M29" s="37">
        <f t="shared" si="1"/>
        <v>3.3259493670886076</v>
      </c>
    </row>
    <row r="30" spans="1:13" ht="15.75" customHeight="1">
      <c r="A30" s="28">
        <f t="shared" si="0"/>
        <v>26</v>
      </c>
      <c r="B30" s="29"/>
      <c r="C30" s="30" t="s">
        <v>60</v>
      </c>
      <c r="D30" s="31" t="s">
        <v>61</v>
      </c>
      <c r="E30" s="32" t="s">
        <v>62</v>
      </c>
      <c r="F30" s="33">
        <v>38597</v>
      </c>
      <c r="G30" s="31">
        <v>10</v>
      </c>
      <c r="H30" s="31">
        <v>1</v>
      </c>
      <c r="I30" s="34">
        <v>1782</v>
      </c>
      <c r="J30" s="35">
        <v>594</v>
      </c>
      <c r="K30" s="34">
        <v>80924</v>
      </c>
      <c r="L30" s="35">
        <v>11076</v>
      </c>
      <c r="M30" s="37">
        <f t="shared" si="1"/>
        <v>3</v>
      </c>
    </row>
    <row r="31" spans="1:13" ht="15.75" customHeight="1">
      <c r="A31" s="28">
        <f t="shared" si="0"/>
        <v>27</v>
      </c>
      <c r="B31" s="29"/>
      <c r="C31" s="30" t="s">
        <v>63</v>
      </c>
      <c r="D31" s="31" t="s">
        <v>23</v>
      </c>
      <c r="E31" s="32" t="s">
        <v>64</v>
      </c>
      <c r="F31" s="33">
        <v>38359</v>
      </c>
      <c r="G31" s="31">
        <v>39</v>
      </c>
      <c r="H31" s="31">
        <v>1</v>
      </c>
      <c r="I31" s="34">
        <v>1782</v>
      </c>
      <c r="J31" s="35">
        <v>509</v>
      </c>
      <c r="K31" s="34">
        <v>5603245</v>
      </c>
      <c r="L31" s="35">
        <v>897509</v>
      </c>
      <c r="M31" s="37">
        <f t="shared" si="1"/>
        <v>3.5009823182711197</v>
      </c>
    </row>
    <row r="32" spans="1:13" ht="15.75" customHeight="1">
      <c r="A32" s="28">
        <f t="shared" si="0"/>
        <v>28</v>
      </c>
      <c r="B32" s="29"/>
      <c r="C32" s="30" t="s">
        <v>65</v>
      </c>
      <c r="D32" s="31" t="s">
        <v>66</v>
      </c>
      <c r="E32" s="32" t="s">
        <v>67</v>
      </c>
      <c r="F32" s="33">
        <v>38625</v>
      </c>
      <c r="G32" s="31">
        <v>12</v>
      </c>
      <c r="H32" s="31">
        <v>2</v>
      </c>
      <c r="I32" s="34">
        <v>1650</v>
      </c>
      <c r="J32" s="35">
        <v>483</v>
      </c>
      <c r="K32" s="34">
        <v>279673</v>
      </c>
      <c r="L32" s="35">
        <v>34334</v>
      </c>
      <c r="M32" s="37">
        <f t="shared" si="1"/>
        <v>3.4161490683229814</v>
      </c>
    </row>
    <row r="33" spans="1:13" ht="15.75" customHeight="1">
      <c r="A33" s="28">
        <f t="shared" si="0"/>
        <v>29</v>
      </c>
      <c r="B33" s="29"/>
      <c r="C33" s="30" t="s">
        <v>68</v>
      </c>
      <c r="D33" s="31" t="s">
        <v>15</v>
      </c>
      <c r="E33" s="32" t="s">
        <v>50</v>
      </c>
      <c r="F33" s="33">
        <v>38688</v>
      </c>
      <c r="G33" s="31">
        <v>7</v>
      </c>
      <c r="H33" s="31">
        <v>1</v>
      </c>
      <c r="I33" s="34">
        <v>2374.5</v>
      </c>
      <c r="J33" s="35">
        <v>476</v>
      </c>
      <c r="K33" s="34">
        <v>24497.5</v>
      </c>
      <c r="L33" s="35">
        <v>3344</v>
      </c>
      <c r="M33" s="37">
        <f t="shared" si="1"/>
        <v>4.98844537815126</v>
      </c>
    </row>
    <row r="34" spans="1:13" ht="15.75" customHeight="1">
      <c r="A34" s="28">
        <f t="shared" si="0"/>
        <v>30</v>
      </c>
      <c r="B34" s="29"/>
      <c r="C34" s="30" t="s">
        <v>69</v>
      </c>
      <c r="D34" s="31" t="s">
        <v>61</v>
      </c>
      <c r="E34" s="32" t="s">
        <v>70</v>
      </c>
      <c r="F34" s="33">
        <v>38653</v>
      </c>
      <c r="G34" s="31">
        <v>8</v>
      </c>
      <c r="H34" s="31">
        <v>1</v>
      </c>
      <c r="I34" s="34">
        <v>1425</v>
      </c>
      <c r="J34" s="35">
        <v>475</v>
      </c>
      <c r="K34" s="34">
        <v>16400</v>
      </c>
      <c r="L34" s="35">
        <v>3266</v>
      </c>
      <c r="M34" s="37">
        <f t="shared" si="1"/>
        <v>3</v>
      </c>
    </row>
    <row r="35" spans="1:13" ht="15.75" customHeight="1">
      <c r="A35" s="28">
        <f t="shared" si="0"/>
        <v>31</v>
      </c>
      <c r="B35" s="29"/>
      <c r="C35" s="30" t="s">
        <v>71</v>
      </c>
      <c r="D35" s="31" t="s">
        <v>61</v>
      </c>
      <c r="E35" s="32" t="s">
        <v>72</v>
      </c>
      <c r="F35" s="33">
        <v>38688</v>
      </c>
      <c r="G35" s="31">
        <v>4</v>
      </c>
      <c r="H35" s="31">
        <v>2</v>
      </c>
      <c r="I35" s="34">
        <v>2849</v>
      </c>
      <c r="J35" s="35">
        <v>412</v>
      </c>
      <c r="K35" s="34">
        <v>23847.5</v>
      </c>
      <c r="L35" s="35">
        <v>3184</v>
      </c>
      <c r="M35" s="37">
        <f t="shared" si="1"/>
        <v>6.915048543689321</v>
      </c>
    </row>
    <row r="36" spans="1:13" ht="15.75" customHeight="1">
      <c r="A36" s="28">
        <f t="shared" si="0"/>
        <v>32</v>
      </c>
      <c r="B36" s="29"/>
      <c r="C36" s="30" t="s">
        <v>73</v>
      </c>
      <c r="D36" s="31" t="s">
        <v>61</v>
      </c>
      <c r="E36" s="32" t="s">
        <v>74</v>
      </c>
      <c r="F36" s="33">
        <v>38709</v>
      </c>
      <c r="G36" s="31">
        <v>1</v>
      </c>
      <c r="H36" s="31">
        <v>2</v>
      </c>
      <c r="I36" s="34">
        <v>3016</v>
      </c>
      <c r="J36" s="35">
        <v>411</v>
      </c>
      <c r="K36" s="34">
        <v>3016</v>
      </c>
      <c r="L36" s="35">
        <v>411</v>
      </c>
      <c r="M36" s="37">
        <f t="shared" si="1"/>
        <v>7.338199513381995</v>
      </c>
    </row>
    <row r="37" spans="1:13" ht="15.75" customHeight="1">
      <c r="A37" s="28">
        <f aca="true" t="shared" si="2" ref="A37:A64">ROW()-4</f>
        <v>33</v>
      </c>
      <c r="B37" s="29"/>
      <c r="C37" s="30" t="s">
        <v>75</v>
      </c>
      <c r="D37" s="31" t="s">
        <v>61</v>
      </c>
      <c r="E37" s="32" t="s">
        <v>76</v>
      </c>
      <c r="F37" s="33">
        <v>38660</v>
      </c>
      <c r="G37" s="31">
        <v>8</v>
      </c>
      <c r="H37" s="31">
        <v>1</v>
      </c>
      <c r="I37" s="34">
        <v>1188</v>
      </c>
      <c r="J37" s="35">
        <v>396</v>
      </c>
      <c r="K37" s="34">
        <v>86245</v>
      </c>
      <c r="L37" s="35">
        <v>13285</v>
      </c>
      <c r="M37" s="37">
        <f aca="true" t="shared" si="3" ref="M37:M65">+I37/J37</f>
        <v>3</v>
      </c>
    </row>
    <row r="38" spans="1:13" ht="15.75" customHeight="1">
      <c r="A38" s="28">
        <f t="shared" si="2"/>
        <v>34</v>
      </c>
      <c r="B38" s="29"/>
      <c r="C38" s="30" t="s">
        <v>77</v>
      </c>
      <c r="D38" s="31" t="s">
        <v>61</v>
      </c>
      <c r="E38" s="32" t="s">
        <v>78</v>
      </c>
      <c r="F38" s="33">
        <v>38016</v>
      </c>
      <c r="G38" s="31">
        <v>19</v>
      </c>
      <c r="H38" s="31">
        <v>1</v>
      </c>
      <c r="I38" s="34">
        <v>1188</v>
      </c>
      <c r="J38" s="35">
        <v>396</v>
      </c>
      <c r="K38" s="34">
        <v>35800.5</v>
      </c>
      <c r="L38" s="35">
        <v>6064</v>
      </c>
      <c r="M38" s="37">
        <f t="shared" si="3"/>
        <v>3</v>
      </c>
    </row>
    <row r="39" spans="1:13" ht="15.75" customHeight="1">
      <c r="A39" s="28">
        <f t="shared" si="2"/>
        <v>35</v>
      </c>
      <c r="B39" s="29"/>
      <c r="C39" s="30" t="s">
        <v>79</v>
      </c>
      <c r="D39" s="31" t="s">
        <v>23</v>
      </c>
      <c r="E39" s="32" t="s">
        <v>24</v>
      </c>
      <c r="F39" s="33">
        <v>38681</v>
      </c>
      <c r="G39" s="31">
        <v>5</v>
      </c>
      <c r="H39" s="31">
        <v>3</v>
      </c>
      <c r="I39" s="34">
        <v>1852</v>
      </c>
      <c r="J39" s="35">
        <v>385</v>
      </c>
      <c r="K39" s="34">
        <v>142544</v>
      </c>
      <c r="L39" s="35">
        <v>16084</v>
      </c>
      <c r="M39" s="37">
        <f t="shared" si="3"/>
        <v>4.810389610389611</v>
      </c>
    </row>
    <row r="40" spans="1:13" ht="15.75" customHeight="1">
      <c r="A40" s="28">
        <f t="shared" si="2"/>
        <v>36</v>
      </c>
      <c r="B40" s="29"/>
      <c r="C40" s="30" t="s">
        <v>80</v>
      </c>
      <c r="D40" s="31" t="s">
        <v>23</v>
      </c>
      <c r="E40" s="32" t="s">
        <v>24</v>
      </c>
      <c r="F40" s="33">
        <v>38576</v>
      </c>
      <c r="G40" s="31">
        <v>20</v>
      </c>
      <c r="H40" s="31">
        <v>1</v>
      </c>
      <c r="I40" s="34">
        <v>831</v>
      </c>
      <c r="J40" s="35">
        <v>359</v>
      </c>
      <c r="K40" s="34">
        <v>1201365.75</v>
      </c>
      <c r="L40" s="35">
        <v>169972</v>
      </c>
      <c r="M40" s="36">
        <f t="shared" si="3"/>
        <v>2.3147632311977717</v>
      </c>
    </row>
    <row r="41" spans="1:13" ht="15.75" customHeight="1">
      <c r="A41" s="28">
        <f t="shared" si="2"/>
        <v>37</v>
      </c>
      <c r="B41" s="29"/>
      <c r="C41" s="30" t="s">
        <v>81</v>
      </c>
      <c r="D41" s="31" t="s">
        <v>61</v>
      </c>
      <c r="E41" s="32" t="s">
        <v>82</v>
      </c>
      <c r="F41" s="33">
        <v>38527</v>
      </c>
      <c r="G41" s="31">
        <v>17</v>
      </c>
      <c r="H41" s="31">
        <v>1</v>
      </c>
      <c r="I41" s="34">
        <v>1068</v>
      </c>
      <c r="J41" s="35">
        <v>356</v>
      </c>
      <c r="K41" s="34">
        <v>409310.5</v>
      </c>
      <c r="L41" s="35">
        <v>67180</v>
      </c>
      <c r="M41" s="37">
        <f t="shared" si="3"/>
        <v>3</v>
      </c>
    </row>
    <row r="42" spans="1:13" ht="15.75" customHeight="1">
      <c r="A42" s="28">
        <f t="shared" si="2"/>
        <v>38</v>
      </c>
      <c r="B42" s="29"/>
      <c r="C42" s="30" t="s">
        <v>83</v>
      </c>
      <c r="D42" s="31" t="s">
        <v>40</v>
      </c>
      <c r="E42" s="32" t="s">
        <v>84</v>
      </c>
      <c r="F42" s="33">
        <v>38688</v>
      </c>
      <c r="G42" s="31">
        <v>4</v>
      </c>
      <c r="H42" s="31">
        <v>5</v>
      </c>
      <c r="I42" s="34">
        <v>1682.5</v>
      </c>
      <c r="J42" s="35">
        <v>328</v>
      </c>
      <c r="K42" s="34">
        <v>107245</v>
      </c>
      <c r="L42" s="35">
        <v>15146</v>
      </c>
      <c r="M42" s="37">
        <f t="shared" si="3"/>
        <v>5.129573170731708</v>
      </c>
    </row>
    <row r="43" spans="1:13" ht="15.75" customHeight="1">
      <c r="A43" s="28">
        <f t="shared" si="2"/>
        <v>39</v>
      </c>
      <c r="B43" s="29"/>
      <c r="C43" s="30" t="s">
        <v>85</v>
      </c>
      <c r="D43" s="31" t="s">
        <v>15</v>
      </c>
      <c r="E43" s="32" t="s">
        <v>86</v>
      </c>
      <c r="F43" s="33">
        <v>38674</v>
      </c>
      <c r="G43" s="31">
        <v>6</v>
      </c>
      <c r="H43" s="31">
        <v>3</v>
      </c>
      <c r="I43" s="34">
        <v>1296.5</v>
      </c>
      <c r="J43" s="35">
        <v>273</v>
      </c>
      <c r="K43" s="34">
        <v>33149</v>
      </c>
      <c r="L43" s="35">
        <v>5699</v>
      </c>
      <c r="M43" s="37">
        <f t="shared" si="3"/>
        <v>4.749084249084249</v>
      </c>
    </row>
    <row r="44" spans="1:13" ht="15.75" customHeight="1">
      <c r="A44" s="28">
        <f t="shared" si="2"/>
        <v>40</v>
      </c>
      <c r="B44" s="29"/>
      <c r="C44" s="30" t="s">
        <v>87</v>
      </c>
      <c r="D44" s="31" t="s">
        <v>23</v>
      </c>
      <c r="E44" s="32" t="s">
        <v>26</v>
      </c>
      <c r="F44" s="33">
        <v>38632</v>
      </c>
      <c r="G44" s="31">
        <v>12</v>
      </c>
      <c r="H44" s="31">
        <v>2</v>
      </c>
      <c r="I44" s="34">
        <v>1207</v>
      </c>
      <c r="J44" s="35">
        <v>215</v>
      </c>
      <c r="K44" s="34">
        <v>205767.5</v>
      </c>
      <c r="L44" s="35">
        <v>28546</v>
      </c>
      <c r="M44" s="37">
        <f t="shared" si="3"/>
        <v>5.613953488372093</v>
      </c>
    </row>
    <row r="45" spans="1:13" ht="15.75" customHeight="1">
      <c r="A45" s="28">
        <f t="shared" si="2"/>
        <v>41</v>
      </c>
      <c r="B45" s="29"/>
      <c r="C45" s="30" t="s">
        <v>88</v>
      </c>
      <c r="D45" s="31" t="s">
        <v>18</v>
      </c>
      <c r="E45" s="32" t="s">
        <v>53</v>
      </c>
      <c r="F45" s="33">
        <v>38296</v>
      </c>
      <c r="G45" s="31">
        <v>60</v>
      </c>
      <c r="H45" s="31">
        <v>1</v>
      </c>
      <c r="I45" s="34">
        <v>588</v>
      </c>
      <c r="J45" s="35">
        <v>196</v>
      </c>
      <c r="K45" s="34">
        <v>1395967</v>
      </c>
      <c r="L45" s="35">
        <v>219697</v>
      </c>
      <c r="M45" s="37">
        <f t="shared" si="3"/>
        <v>3</v>
      </c>
    </row>
    <row r="46" spans="1:13" ht="15.75" customHeight="1">
      <c r="A46" s="28">
        <f t="shared" si="2"/>
        <v>42</v>
      </c>
      <c r="B46" s="29"/>
      <c r="C46" s="30" t="s">
        <v>89</v>
      </c>
      <c r="D46" s="31" t="s">
        <v>23</v>
      </c>
      <c r="E46" s="32" t="s">
        <v>24</v>
      </c>
      <c r="F46" s="33">
        <v>38674</v>
      </c>
      <c r="G46" s="31">
        <v>3</v>
      </c>
      <c r="H46" s="31">
        <v>1</v>
      </c>
      <c r="I46" s="34">
        <v>1660</v>
      </c>
      <c r="J46" s="35">
        <v>178</v>
      </c>
      <c r="K46" s="34">
        <v>12816</v>
      </c>
      <c r="L46" s="35">
        <v>1881</v>
      </c>
      <c r="M46" s="36">
        <f t="shared" si="3"/>
        <v>9.325842696629213</v>
      </c>
    </row>
    <row r="47" spans="1:13" ht="15.75" customHeight="1">
      <c r="A47" s="28">
        <f t="shared" si="2"/>
        <v>43</v>
      </c>
      <c r="B47" s="29"/>
      <c r="C47" s="30" t="s">
        <v>90</v>
      </c>
      <c r="D47" s="31" t="s">
        <v>15</v>
      </c>
      <c r="E47" s="32" t="s">
        <v>91</v>
      </c>
      <c r="F47" s="33">
        <v>38646</v>
      </c>
      <c r="G47" s="31">
        <v>9</v>
      </c>
      <c r="H47" s="31">
        <v>1</v>
      </c>
      <c r="I47" s="34">
        <v>617</v>
      </c>
      <c r="J47" s="35">
        <v>160</v>
      </c>
      <c r="K47" s="34">
        <v>57956.5</v>
      </c>
      <c r="L47" s="35">
        <v>10831</v>
      </c>
      <c r="M47" s="37">
        <f t="shared" si="3"/>
        <v>3.85625</v>
      </c>
    </row>
    <row r="48" spans="1:13" ht="15.75" customHeight="1">
      <c r="A48" s="28">
        <f t="shared" si="2"/>
        <v>44</v>
      </c>
      <c r="B48" s="29"/>
      <c r="C48" s="30" t="s">
        <v>92</v>
      </c>
      <c r="D48" s="31" t="s">
        <v>18</v>
      </c>
      <c r="E48" s="32" t="s">
        <v>93</v>
      </c>
      <c r="F48" s="33">
        <v>38660</v>
      </c>
      <c r="G48" s="31">
        <v>8</v>
      </c>
      <c r="H48" s="31">
        <v>3</v>
      </c>
      <c r="I48" s="34">
        <v>725</v>
      </c>
      <c r="J48" s="35">
        <v>151</v>
      </c>
      <c r="K48" s="34">
        <v>776407</v>
      </c>
      <c r="L48" s="35">
        <v>93145</v>
      </c>
      <c r="M48" s="37">
        <f t="shared" si="3"/>
        <v>4.801324503311259</v>
      </c>
    </row>
    <row r="49" spans="1:13" ht="15.75" customHeight="1">
      <c r="A49" s="28">
        <f t="shared" si="2"/>
        <v>45</v>
      </c>
      <c r="B49" s="29"/>
      <c r="C49" s="30" t="s">
        <v>94</v>
      </c>
      <c r="D49" s="31" t="s">
        <v>23</v>
      </c>
      <c r="E49" s="32" t="s">
        <v>35</v>
      </c>
      <c r="F49" s="33">
        <v>38660</v>
      </c>
      <c r="G49" s="31">
        <v>8</v>
      </c>
      <c r="H49" s="31">
        <v>2</v>
      </c>
      <c r="I49" s="34">
        <v>738.5</v>
      </c>
      <c r="J49" s="35">
        <v>149</v>
      </c>
      <c r="K49" s="34">
        <v>831191.5</v>
      </c>
      <c r="L49" s="35">
        <v>122504</v>
      </c>
      <c r="M49" s="37">
        <f t="shared" si="3"/>
        <v>4.956375838926174</v>
      </c>
    </row>
    <row r="50" spans="1:13" ht="15.75" customHeight="1">
      <c r="A50" s="28">
        <f t="shared" si="2"/>
        <v>46</v>
      </c>
      <c r="B50" s="29"/>
      <c r="C50" s="30" t="s">
        <v>95</v>
      </c>
      <c r="D50" s="31" t="s">
        <v>61</v>
      </c>
      <c r="E50" s="32" t="s">
        <v>96</v>
      </c>
      <c r="F50" s="33">
        <v>38618</v>
      </c>
      <c r="G50" s="31">
        <v>9</v>
      </c>
      <c r="H50" s="31">
        <v>2</v>
      </c>
      <c r="I50" s="34">
        <v>752</v>
      </c>
      <c r="J50" s="35">
        <v>147</v>
      </c>
      <c r="K50" s="34">
        <v>86121</v>
      </c>
      <c r="L50" s="35">
        <v>13050</v>
      </c>
      <c r="M50" s="37">
        <f t="shared" si="3"/>
        <v>5.115646258503402</v>
      </c>
    </row>
    <row r="51" spans="1:13" ht="15.75" customHeight="1">
      <c r="A51" s="28">
        <f t="shared" si="2"/>
        <v>47</v>
      </c>
      <c r="B51" s="29"/>
      <c r="C51" s="30" t="s">
        <v>97</v>
      </c>
      <c r="D51" s="31" t="s">
        <v>23</v>
      </c>
      <c r="E51" s="32" t="s">
        <v>24</v>
      </c>
      <c r="F51" s="33">
        <v>38632</v>
      </c>
      <c r="G51" s="31">
        <v>12</v>
      </c>
      <c r="H51" s="31">
        <v>2</v>
      </c>
      <c r="I51" s="34">
        <v>1050</v>
      </c>
      <c r="J51" s="35">
        <v>135</v>
      </c>
      <c r="K51" s="34">
        <v>349893</v>
      </c>
      <c r="L51" s="35">
        <v>43050</v>
      </c>
      <c r="M51" s="37">
        <f t="shared" si="3"/>
        <v>7.777777777777778</v>
      </c>
    </row>
    <row r="52" spans="1:13" ht="15.75" customHeight="1">
      <c r="A52" s="28">
        <f t="shared" si="2"/>
        <v>48</v>
      </c>
      <c r="B52" s="29"/>
      <c r="C52" s="30" t="s">
        <v>98</v>
      </c>
      <c r="D52" s="31" t="s">
        <v>18</v>
      </c>
      <c r="E52" s="32" t="s">
        <v>19</v>
      </c>
      <c r="F52" s="33">
        <v>38639</v>
      </c>
      <c r="G52" s="31">
        <v>11</v>
      </c>
      <c r="H52" s="31">
        <v>1</v>
      </c>
      <c r="I52" s="34">
        <v>406</v>
      </c>
      <c r="J52" s="35">
        <v>127</v>
      </c>
      <c r="K52" s="34">
        <v>709855</v>
      </c>
      <c r="L52" s="35">
        <v>96004</v>
      </c>
      <c r="M52" s="37">
        <f t="shared" si="3"/>
        <v>3.1968503937007875</v>
      </c>
    </row>
    <row r="53" spans="1:13" ht="15.75" customHeight="1">
      <c r="A53" s="28">
        <f t="shared" si="2"/>
        <v>49</v>
      </c>
      <c r="B53" s="29"/>
      <c r="C53" s="30" t="s">
        <v>99</v>
      </c>
      <c r="D53" s="31" t="s">
        <v>18</v>
      </c>
      <c r="E53" s="32" t="s">
        <v>21</v>
      </c>
      <c r="F53" s="33">
        <v>38653</v>
      </c>
      <c r="G53" s="31">
        <v>9</v>
      </c>
      <c r="H53" s="31">
        <v>1</v>
      </c>
      <c r="I53" s="34">
        <v>614</v>
      </c>
      <c r="J53" s="35">
        <v>114</v>
      </c>
      <c r="K53" s="34">
        <v>626284</v>
      </c>
      <c r="L53" s="35">
        <v>91111</v>
      </c>
      <c r="M53" s="37">
        <f t="shared" si="3"/>
        <v>5.385964912280702</v>
      </c>
    </row>
    <row r="54" spans="1:13" ht="15.75" customHeight="1">
      <c r="A54" s="28">
        <f t="shared" si="2"/>
        <v>50</v>
      </c>
      <c r="B54" s="29"/>
      <c r="C54" s="30" t="s">
        <v>100</v>
      </c>
      <c r="D54" s="31" t="s">
        <v>12</v>
      </c>
      <c r="E54" s="32" t="s">
        <v>101</v>
      </c>
      <c r="F54" s="33">
        <v>38639</v>
      </c>
      <c r="G54" s="31">
        <v>11</v>
      </c>
      <c r="H54" s="31">
        <v>4</v>
      </c>
      <c r="I54" s="34">
        <v>491</v>
      </c>
      <c r="J54" s="35">
        <v>105</v>
      </c>
      <c r="K54" s="34">
        <v>68452</v>
      </c>
      <c r="L54" s="35">
        <v>10428</v>
      </c>
      <c r="M54" s="36">
        <f t="shared" si="3"/>
        <v>4.6761904761904765</v>
      </c>
    </row>
    <row r="55" spans="1:13" ht="15.75" customHeight="1">
      <c r="A55" s="28">
        <f t="shared" si="2"/>
        <v>51</v>
      </c>
      <c r="B55" s="29"/>
      <c r="C55" s="30" t="s">
        <v>102</v>
      </c>
      <c r="D55" s="31" t="s">
        <v>103</v>
      </c>
      <c r="E55" s="32" t="s">
        <v>104</v>
      </c>
      <c r="F55" s="33">
        <v>38639</v>
      </c>
      <c r="G55" s="31">
        <v>11</v>
      </c>
      <c r="H55" s="31">
        <v>3</v>
      </c>
      <c r="I55" s="34">
        <v>424</v>
      </c>
      <c r="J55" s="35">
        <v>81</v>
      </c>
      <c r="K55" s="34">
        <v>200529</v>
      </c>
      <c r="L55" s="35">
        <v>25779</v>
      </c>
      <c r="M55" s="37">
        <f t="shared" si="3"/>
        <v>5.234567901234568</v>
      </c>
    </row>
    <row r="56" spans="1:13" ht="15.75" customHeight="1">
      <c r="A56" s="28">
        <f t="shared" si="2"/>
        <v>52</v>
      </c>
      <c r="B56" s="29"/>
      <c r="C56" s="30" t="s">
        <v>105</v>
      </c>
      <c r="D56" s="31" t="s">
        <v>15</v>
      </c>
      <c r="E56" s="32" t="s">
        <v>106</v>
      </c>
      <c r="F56" s="33">
        <v>38660</v>
      </c>
      <c r="G56" s="31">
        <v>8</v>
      </c>
      <c r="H56" s="31">
        <v>2</v>
      </c>
      <c r="I56" s="34">
        <v>330</v>
      </c>
      <c r="J56" s="35">
        <v>82</v>
      </c>
      <c r="K56" s="34">
        <v>498660.5</v>
      </c>
      <c r="L56" s="35">
        <v>72300</v>
      </c>
      <c r="M56" s="37">
        <f t="shared" si="3"/>
        <v>4.024390243902439</v>
      </c>
    </row>
    <row r="57" spans="1:13" ht="15.75" customHeight="1">
      <c r="A57" s="28">
        <f t="shared" si="2"/>
        <v>53</v>
      </c>
      <c r="B57" s="29"/>
      <c r="C57" s="30" t="s">
        <v>107</v>
      </c>
      <c r="D57" s="31" t="s">
        <v>66</v>
      </c>
      <c r="E57" s="32" t="s">
        <v>108</v>
      </c>
      <c r="F57" s="33">
        <v>37960</v>
      </c>
      <c r="G57" s="31">
        <v>9</v>
      </c>
      <c r="H57" s="31">
        <v>2</v>
      </c>
      <c r="I57" s="34">
        <v>374</v>
      </c>
      <c r="J57" s="35">
        <v>71</v>
      </c>
      <c r="K57" s="34">
        <v>42927</v>
      </c>
      <c r="L57" s="35">
        <v>6272</v>
      </c>
      <c r="M57" s="37">
        <f t="shared" si="3"/>
        <v>5.267605633802817</v>
      </c>
    </row>
    <row r="58" spans="1:13" ht="15.75" customHeight="1">
      <c r="A58" s="28">
        <f t="shared" si="2"/>
        <v>54</v>
      </c>
      <c r="B58" s="29"/>
      <c r="C58" s="30" t="s">
        <v>109</v>
      </c>
      <c r="D58" s="31" t="s">
        <v>23</v>
      </c>
      <c r="E58" s="32" t="s">
        <v>26</v>
      </c>
      <c r="F58" s="33">
        <v>38653</v>
      </c>
      <c r="G58" s="31">
        <v>9</v>
      </c>
      <c r="H58" s="31">
        <v>1</v>
      </c>
      <c r="I58" s="34">
        <v>392</v>
      </c>
      <c r="J58" s="35">
        <v>63</v>
      </c>
      <c r="K58" s="34">
        <v>1290847</v>
      </c>
      <c r="L58" s="35">
        <v>169033</v>
      </c>
      <c r="M58" s="37">
        <f t="shared" si="3"/>
        <v>6.222222222222222</v>
      </c>
    </row>
    <row r="59" spans="1:13" ht="15.75" customHeight="1">
      <c r="A59" s="28">
        <f t="shared" si="2"/>
        <v>55</v>
      </c>
      <c r="B59" s="29"/>
      <c r="C59" s="30" t="s">
        <v>110</v>
      </c>
      <c r="D59" s="31" t="s">
        <v>40</v>
      </c>
      <c r="E59" s="32" t="s">
        <v>111</v>
      </c>
      <c r="F59" s="33">
        <v>38681</v>
      </c>
      <c r="G59" s="31">
        <v>5</v>
      </c>
      <c r="H59" s="31">
        <v>1</v>
      </c>
      <c r="I59" s="34">
        <v>315</v>
      </c>
      <c r="J59" s="35">
        <v>63</v>
      </c>
      <c r="K59" s="34">
        <v>13734</v>
      </c>
      <c r="L59" s="35">
        <v>1960</v>
      </c>
      <c r="M59" s="37">
        <f t="shared" si="3"/>
        <v>5</v>
      </c>
    </row>
    <row r="60" spans="1:13" ht="15.75" customHeight="1">
      <c r="A60" s="28">
        <f t="shared" si="2"/>
        <v>56</v>
      </c>
      <c r="B60" s="29"/>
      <c r="C60" s="30" t="s">
        <v>112</v>
      </c>
      <c r="D60" s="31" t="s">
        <v>15</v>
      </c>
      <c r="E60" s="32" t="s">
        <v>32</v>
      </c>
      <c r="F60" s="33">
        <v>38625</v>
      </c>
      <c r="G60" s="31">
        <v>12</v>
      </c>
      <c r="H60" s="31">
        <v>1</v>
      </c>
      <c r="I60" s="34">
        <v>547</v>
      </c>
      <c r="J60" s="35">
        <v>58</v>
      </c>
      <c r="K60" s="34">
        <v>65618.5</v>
      </c>
      <c r="L60" s="35">
        <v>9633</v>
      </c>
      <c r="M60" s="37">
        <f t="shared" si="3"/>
        <v>9.431034482758621</v>
      </c>
    </row>
    <row r="61" spans="1:13" ht="15.75" customHeight="1">
      <c r="A61" s="28">
        <f t="shared" si="2"/>
        <v>57</v>
      </c>
      <c r="B61" s="29"/>
      <c r="C61" s="30" t="s">
        <v>113</v>
      </c>
      <c r="D61" s="31" t="s">
        <v>40</v>
      </c>
      <c r="E61" s="32" t="s">
        <v>16</v>
      </c>
      <c r="F61" s="33">
        <v>38618</v>
      </c>
      <c r="G61" s="31">
        <v>6</v>
      </c>
      <c r="H61" s="31">
        <v>1</v>
      </c>
      <c r="I61" s="34">
        <v>102</v>
      </c>
      <c r="J61" s="35">
        <v>24</v>
      </c>
      <c r="K61" s="34">
        <v>28604</v>
      </c>
      <c r="L61" s="35">
        <v>3752</v>
      </c>
      <c r="M61" s="37">
        <f t="shared" si="3"/>
        <v>4.25</v>
      </c>
    </row>
    <row r="62" spans="1:13" ht="15.75" customHeight="1">
      <c r="A62" s="28">
        <f t="shared" si="2"/>
        <v>58</v>
      </c>
      <c r="B62" s="29"/>
      <c r="C62" s="30" t="s">
        <v>114</v>
      </c>
      <c r="D62" s="31" t="s">
        <v>61</v>
      </c>
      <c r="E62" s="32" t="s">
        <v>62</v>
      </c>
      <c r="F62" s="33">
        <v>38688</v>
      </c>
      <c r="G62" s="31">
        <v>4</v>
      </c>
      <c r="H62" s="31">
        <v>1</v>
      </c>
      <c r="I62" s="34">
        <v>65</v>
      </c>
      <c r="J62" s="35">
        <v>13</v>
      </c>
      <c r="K62" s="34">
        <v>24027.5</v>
      </c>
      <c r="L62" s="35">
        <v>3187</v>
      </c>
      <c r="M62" s="37">
        <f t="shared" si="3"/>
        <v>5</v>
      </c>
    </row>
    <row r="63" spans="1:13" ht="15.75" customHeight="1">
      <c r="A63" s="28">
        <f t="shared" si="2"/>
        <v>59</v>
      </c>
      <c r="B63" s="29"/>
      <c r="C63" s="30" t="s">
        <v>115</v>
      </c>
      <c r="D63" s="31" t="s">
        <v>18</v>
      </c>
      <c r="E63" s="32" t="s">
        <v>53</v>
      </c>
      <c r="F63" s="33">
        <v>38499</v>
      </c>
      <c r="G63" s="31">
        <v>30</v>
      </c>
      <c r="H63" s="31">
        <v>1</v>
      </c>
      <c r="I63" s="34">
        <v>80</v>
      </c>
      <c r="J63" s="35">
        <v>12</v>
      </c>
      <c r="K63" s="34">
        <v>1511957</v>
      </c>
      <c r="L63" s="35">
        <v>235293</v>
      </c>
      <c r="M63" s="37">
        <f t="shared" si="3"/>
        <v>6.666666666666667</v>
      </c>
    </row>
    <row r="64" spans="1:13" ht="15.75" customHeight="1" thickBot="1">
      <c r="A64" s="28">
        <f t="shared" si="2"/>
        <v>60</v>
      </c>
      <c r="B64" s="29"/>
      <c r="C64" s="30" t="s">
        <v>116</v>
      </c>
      <c r="D64" s="31" t="s">
        <v>15</v>
      </c>
      <c r="E64" s="32" t="s">
        <v>117</v>
      </c>
      <c r="F64" s="33">
        <v>38681</v>
      </c>
      <c r="G64" s="31">
        <v>5</v>
      </c>
      <c r="H64" s="31">
        <v>2</v>
      </c>
      <c r="I64" s="34">
        <v>67</v>
      </c>
      <c r="J64" s="35">
        <v>7</v>
      </c>
      <c r="K64" s="34">
        <v>48013.5</v>
      </c>
      <c r="L64" s="35">
        <v>6771</v>
      </c>
      <c r="M64" s="37">
        <f t="shared" si="3"/>
        <v>9.571428571428571</v>
      </c>
    </row>
    <row r="65" spans="1:13" s="49" customFormat="1" ht="19.5" customHeight="1" thickBot="1">
      <c r="A65" s="39"/>
      <c r="B65" s="40"/>
      <c r="C65" s="41" t="s">
        <v>118</v>
      </c>
      <c r="D65" s="41"/>
      <c r="E65" s="41"/>
      <c r="F65" s="41"/>
      <c r="G65" s="42"/>
      <c r="H65" s="43">
        <f>SUM(H5:H64)</f>
        <v>1210</v>
      </c>
      <c r="I65" s="44">
        <f>SUM(I5:I64)</f>
        <v>9337872</v>
      </c>
      <c r="J65" s="45">
        <f>SUM(J5:J64)</f>
        <v>1352297</v>
      </c>
      <c r="K65" s="46"/>
      <c r="L65" s="47"/>
      <c r="M65" s="48">
        <f t="shared" si="3"/>
        <v>6.905193163927747</v>
      </c>
    </row>
    <row r="66" spans="1:6" ht="9.75" customHeight="1" thickBot="1">
      <c r="A66" s="50"/>
      <c r="C66" s="51"/>
      <c r="F66" s="53"/>
    </row>
    <row r="67" spans="1:13" ht="19.5" customHeight="1">
      <c r="A67" s="50"/>
      <c r="B67" s="55" t="s">
        <v>119</v>
      </c>
      <c r="C67" s="56"/>
      <c r="D67" s="56"/>
      <c r="E67" s="56"/>
      <c r="F67" s="56"/>
      <c r="G67" s="56"/>
      <c r="H67" s="57"/>
      <c r="I67" s="58">
        <v>6312755.32</v>
      </c>
      <c r="J67" s="59">
        <v>910567</v>
      </c>
      <c r="K67" s="60" t="s">
        <v>120</v>
      </c>
      <c r="L67" s="61"/>
      <c r="M67" s="62">
        <f>(J65-J67)/J67</f>
        <v>0.4851153182577449</v>
      </c>
    </row>
    <row r="68" spans="1:13" ht="19.5" customHeight="1" thickBot="1">
      <c r="A68" s="50"/>
      <c r="B68" s="63" t="s">
        <v>121</v>
      </c>
      <c r="C68" s="64"/>
      <c r="D68" s="64"/>
      <c r="E68" s="64"/>
      <c r="F68" s="64"/>
      <c r="G68" s="64"/>
      <c r="H68" s="65"/>
      <c r="I68" s="66">
        <v>3845699.35</v>
      </c>
      <c r="J68" s="67">
        <v>613660</v>
      </c>
      <c r="K68" s="68" t="s">
        <v>122</v>
      </c>
      <c r="L68" s="69"/>
      <c r="M68" s="70">
        <f>(+J65-J68)/J68</f>
        <v>1.203658377603233</v>
      </c>
    </row>
    <row r="69" spans="1:13" ht="9.75" customHeight="1" thickBot="1">
      <c r="A69" s="50"/>
      <c r="B69" s="71"/>
      <c r="C69" s="72"/>
      <c r="D69" s="73"/>
      <c r="E69" s="74"/>
      <c r="F69" s="75"/>
      <c r="G69" s="75"/>
      <c r="H69" s="76"/>
      <c r="I69" s="77"/>
      <c r="J69" s="78"/>
      <c r="K69" s="79"/>
      <c r="L69" s="80"/>
      <c r="M69" s="81"/>
    </row>
    <row r="70" spans="1:13" ht="19.5" customHeight="1">
      <c r="A70" s="50"/>
      <c r="B70" s="55" t="s">
        <v>123</v>
      </c>
      <c r="C70" s="82"/>
      <c r="D70" s="83" t="s">
        <v>23</v>
      </c>
      <c r="E70" s="84">
        <f>SUMIF(WEDIST:WEDIST_TOTAL,"WB",WEADM:WEADM_TOTAL)</f>
        <v>50954</v>
      </c>
      <c r="F70" s="85" t="s">
        <v>18</v>
      </c>
      <c r="G70" s="86">
        <f>SUMIF(WEDIST:WEDIST_TOTAL,"UIP",WEADM:WEADM_TOTAL)</f>
        <v>118965</v>
      </c>
      <c r="H70" s="87">
        <f>SUMIF(WEDIST:WEDIST_TOTAL,"WB",WEADM:WEADM_TOTAL)</f>
        <v>50954</v>
      </c>
      <c r="I70" s="88" t="s">
        <v>15</v>
      </c>
      <c r="J70" s="89">
        <f>SUMIF(WEDIST:WEDIST_TOTAL,"OZEN",WEADM:WEADM_TOTAL)</f>
        <v>254118</v>
      </c>
      <c r="K70" s="88" t="s">
        <v>124</v>
      </c>
      <c r="L70" s="90">
        <f>+J65-E70-G70-J70</f>
        <v>928260</v>
      </c>
      <c r="M70" s="91"/>
    </row>
    <row r="71" spans="2:13" ht="19.5" customHeight="1" thickBot="1">
      <c r="B71" s="63" t="s">
        <v>125</v>
      </c>
      <c r="C71" s="92"/>
      <c r="D71" s="93"/>
      <c r="E71" s="94">
        <f>SUM(E70/J65)</f>
        <v>0.03767959257470807</v>
      </c>
      <c r="F71" s="95"/>
      <c r="G71" s="96">
        <f>SUM(G70/J65)</f>
        <v>0.08797253857695461</v>
      </c>
      <c r="H71" s="97"/>
      <c r="I71" s="98"/>
      <c r="J71" s="99">
        <f>SUM(J70/J65)</f>
        <v>0.18791582026729337</v>
      </c>
      <c r="K71" s="98"/>
      <c r="L71" s="100">
        <f>SUM(L70/J65)</f>
        <v>0.686432048581044</v>
      </c>
      <c r="M71" s="101"/>
    </row>
    <row r="72" spans="2:13" ht="9.75" customHeight="1" thickBot="1">
      <c r="B72" s="102"/>
      <c r="C72" s="103"/>
      <c r="D72" s="104"/>
      <c r="E72" s="105"/>
      <c r="F72" s="106"/>
      <c r="G72" s="107"/>
      <c r="H72" s="107"/>
      <c r="I72" s="108"/>
      <c r="J72" s="109"/>
      <c r="K72" s="108"/>
      <c r="L72" s="110"/>
      <c r="M72" s="110"/>
    </row>
    <row r="73" spans="2:13" ht="19.5" customHeight="1">
      <c r="B73" s="111" t="s">
        <v>126</v>
      </c>
      <c r="C73" s="112"/>
      <c r="D73" s="83" t="s">
        <v>23</v>
      </c>
      <c r="E73" s="84">
        <v>266393</v>
      </c>
      <c r="F73" s="85" t="s">
        <v>18</v>
      </c>
      <c r="G73" s="86">
        <v>182259</v>
      </c>
      <c r="H73" s="87"/>
      <c r="I73" s="88" t="s">
        <v>15</v>
      </c>
      <c r="J73" s="89">
        <v>131644</v>
      </c>
      <c r="K73" s="113"/>
      <c r="L73" s="114"/>
      <c r="M73" s="115"/>
    </row>
    <row r="74" spans="2:13" ht="19.5" customHeight="1" thickBot="1">
      <c r="B74" s="116"/>
      <c r="C74" s="117"/>
      <c r="D74" s="93"/>
      <c r="E74" s="94">
        <f>SUM(E73/J68)</f>
        <v>0.43410520483655446</v>
      </c>
      <c r="F74" s="95"/>
      <c r="G74" s="96">
        <f>SUM(G73/J68)</f>
        <v>0.29700322654238503</v>
      </c>
      <c r="H74" s="97"/>
      <c r="I74" s="98"/>
      <c r="J74" s="99">
        <f>SUM(J73/J68)</f>
        <v>0.2145226998663755</v>
      </c>
      <c r="K74" s="118"/>
      <c r="L74" s="119"/>
      <c r="M74" s="120"/>
    </row>
    <row r="75" ht="9.75" customHeight="1"/>
    <row r="76" spans="1:13" s="123" customFormat="1" ht="24.75" customHeight="1">
      <c r="A76" s="121"/>
      <c r="B76" s="122" t="s">
        <v>127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</sheetData>
  <mergeCells count="35">
    <mergeCell ref="B76:M76"/>
    <mergeCell ref="B1:M1"/>
    <mergeCell ref="D3:D4"/>
    <mergeCell ref="E3:E4"/>
    <mergeCell ref="C3:C4"/>
    <mergeCell ref="F3:F4"/>
    <mergeCell ref="G3:G4"/>
    <mergeCell ref="H3:H4"/>
    <mergeCell ref="M3:M4"/>
    <mergeCell ref="K70:K71"/>
    <mergeCell ref="I3:J3"/>
    <mergeCell ref="K3:L3"/>
    <mergeCell ref="K67:L67"/>
    <mergeCell ref="B67:H67"/>
    <mergeCell ref="C65:G65"/>
    <mergeCell ref="G74:H74"/>
    <mergeCell ref="B68:H68"/>
    <mergeCell ref="K68:L68"/>
    <mergeCell ref="B70:C70"/>
    <mergeCell ref="D70:D71"/>
    <mergeCell ref="F70:F71"/>
    <mergeCell ref="G70:H70"/>
    <mergeCell ref="I70:I71"/>
    <mergeCell ref="L70:M70"/>
    <mergeCell ref="B71:C71"/>
    <mergeCell ref="L74:M74"/>
    <mergeCell ref="G71:H71"/>
    <mergeCell ref="L71:M71"/>
    <mergeCell ref="B73:C74"/>
    <mergeCell ref="D73:D74"/>
    <mergeCell ref="F73:F74"/>
    <mergeCell ref="G73:H73"/>
    <mergeCell ref="I73:I74"/>
    <mergeCell ref="K73:K74"/>
    <mergeCell ref="L73:M7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06">
    <pageSetUpPr fitToPage="1"/>
  </sheetPr>
  <dimension ref="A1:T230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2" customWidth="1"/>
    <col min="5" max="5" width="16.28125" style="52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54" bestFit="1" customWidth="1"/>
    <col min="10" max="10" width="16.57421875" style="54" bestFit="1" customWidth="1"/>
    <col min="11" max="11" width="10.7109375" style="54" customWidth="1"/>
    <col min="12" max="12" width="11.7109375" style="18" customWidth="1"/>
    <col min="13" max="14" width="12.28125" style="18" bestFit="1" customWidth="1"/>
    <col min="15" max="16384" width="9.140625" style="18" customWidth="1"/>
  </cols>
  <sheetData>
    <row r="1" spans="1:20" s="5" customFormat="1" ht="90" customHeight="1" thickBot="1">
      <c r="A1" s="1"/>
      <c r="B1" s="2" t="s">
        <v>331</v>
      </c>
      <c r="C1" s="3"/>
      <c r="D1" s="3"/>
      <c r="E1" s="3"/>
      <c r="F1" s="3"/>
      <c r="G1" s="3"/>
      <c r="H1" s="3"/>
      <c r="I1" s="3"/>
      <c r="J1" s="3"/>
      <c r="K1" s="4"/>
      <c r="L1" s="124"/>
      <c r="M1" s="124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128</v>
      </c>
      <c r="H3" s="14" t="s">
        <v>129</v>
      </c>
      <c r="I3" s="15" t="s">
        <v>7</v>
      </c>
      <c r="J3" s="16"/>
      <c r="K3" s="17" t="s">
        <v>8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6" t="s">
        <v>10</v>
      </c>
      <c r="K4" s="27"/>
    </row>
    <row r="5" spans="1:11" ht="15.75" customHeight="1">
      <c r="A5" s="28">
        <f aca="true" t="shared" si="0" ref="A5:A68">ROW()-4</f>
        <v>1</v>
      </c>
      <c r="B5" s="125"/>
      <c r="C5" s="30" t="s">
        <v>130</v>
      </c>
      <c r="D5" s="31" t="s">
        <v>15</v>
      </c>
      <c r="E5" s="32" t="s">
        <v>42</v>
      </c>
      <c r="F5" s="33">
        <v>38366</v>
      </c>
      <c r="G5" s="31">
        <v>250</v>
      </c>
      <c r="H5" s="31">
        <v>32</v>
      </c>
      <c r="I5" s="34">
        <v>15373728</v>
      </c>
      <c r="J5" s="35">
        <v>2586636</v>
      </c>
      <c r="K5" s="37">
        <f aca="true" t="shared" si="1" ref="K5:K68">I5/J5</f>
        <v>5.943522010827963</v>
      </c>
    </row>
    <row r="6" spans="1:11" ht="15.75" customHeight="1">
      <c r="A6" s="28">
        <f t="shared" si="0"/>
        <v>2</v>
      </c>
      <c r="B6" s="125"/>
      <c r="C6" s="30" t="s">
        <v>14</v>
      </c>
      <c r="D6" s="31" t="s">
        <v>15</v>
      </c>
      <c r="E6" s="32" t="s">
        <v>16</v>
      </c>
      <c r="F6" s="33">
        <v>38674</v>
      </c>
      <c r="G6" s="31">
        <v>59</v>
      </c>
      <c r="H6" s="31">
        <v>6</v>
      </c>
      <c r="I6" s="34">
        <v>12330043</v>
      </c>
      <c r="J6" s="35">
        <v>1685931</v>
      </c>
      <c r="K6" s="37">
        <f t="shared" si="1"/>
        <v>7.313492070553303</v>
      </c>
    </row>
    <row r="7" spans="1:11" ht="15.75" customHeight="1">
      <c r="A7" s="28">
        <f t="shared" si="0"/>
        <v>3</v>
      </c>
      <c r="B7" s="125"/>
      <c r="C7" s="30" t="s">
        <v>131</v>
      </c>
      <c r="D7" s="31" t="s">
        <v>18</v>
      </c>
      <c r="E7" s="32" t="s">
        <v>132</v>
      </c>
      <c r="F7" s="33">
        <v>38373</v>
      </c>
      <c r="G7" s="31">
        <v>150</v>
      </c>
      <c r="H7" s="31">
        <v>32</v>
      </c>
      <c r="I7" s="34">
        <v>6060372</v>
      </c>
      <c r="J7" s="35">
        <v>934612</v>
      </c>
      <c r="K7" s="37">
        <f t="shared" si="1"/>
        <v>6.4843721244751835</v>
      </c>
    </row>
    <row r="8" spans="1:14" ht="15.75" customHeight="1">
      <c r="A8" s="28">
        <f t="shared" si="0"/>
        <v>4</v>
      </c>
      <c r="B8" s="125"/>
      <c r="C8" s="30" t="s">
        <v>11</v>
      </c>
      <c r="D8" s="31" t="s">
        <v>12</v>
      </c>
      <c r="E8" s="32" t="s">
        <v>13</v>
      </c>
      <c r="F8" s="33">
        <v>38709</v>
      </c>
      <c r="G8" s="31">
        <v>233</v>
      </c>
      <c r="H8" s="31">
        <v>1</v>
      </c>
      <c r="I8" s="34">
        <v>6364424.5</v>
      </c>
      <c r="J8" s="35">
        <v>916464</v>
      </c>
      <c r="K8" s="37">
        <f t="shared" si="1"/>
        <v>6.944543920983257</v>
      </c>
      <c r="M8" s="38"/>
      <c r="N8" s="38"/>
    </row>
    <row r="9" spans="1:11" ht="15.75" customHeight="1">
      <c r="A9" s="28">
        <f t="shared" si="0"/>
        <v>5</v>
      </c>
      <c r="B9" s="125"/>
      <c r="C9" s="30" t="s">
        <v>133</v>
      </c>
      <c r="D9" s="31" t="s">
        <v>23</v>
      </c>
      <c r="E9" s="32" t="s">
        <v>64</v>
      </c>
      <c r="F9" s="33">
        <v>38359</v>
      </c>
      <c r="G9" s="31">
        <v>174</v>
      </c>
      <c r="H9" s="31">
        <v>39</v>
      </c>
      <c r="I9" s="34">
        <v>5603245</v>
      </c>
      <c r="J9" s="35">
        <v>897509</v>
      </c>
      <c r="K9" s="37">
        <f t="shared" si="1"/>
        <v>6.243107311458715</v>
      </c>
    </row>
    <row r="10" spans="1:11" ht="15.75" customHeight="1">
      <c r="A10" s="28">
        <f t="shared" si="0"/>
        <v>6</v>
      </c>
      <c r="B10" s="125"/>
      <c r="C10" s="30" t="s">
        <v>41</v>
      </c>
      <c r="D10" s="31" t="s">
        <v>15</v>
      </c>
      <c r="E10" s="32" t="s">
        <v>42</v>
      </c>
      <c r="F10" s="33">
        <v>38653</v>
      </c>
      <c r="G10" s="31">
        <v>180</v>
      </c>
      <c r="H10" s="31">
        <v>9</v>
      </c>
      <c r="I10" s="34">
        <v>4891344</v>
      </c>
      <c r="J10" s="35">
        <v>773544</v>
      </c>
      <c r="K10" s="37">
        <f t="shared" si="1"/>
        <v>6.323291241351494</v>
      </c>
    </row>
    <row r="11" spans="1:11" ht="15.75" customHeight="1">
      <c r="A11" s="28">
        <f t="shared" si="0"/>
        <v>7</v>
      </c>
      <c r="B11" s="125"/>
      <c r="C11" s="30" t="s">
        <v>22</v>
      </c>
      <c r="D11" s="31" t="s">
        <v>23</v>
      </c>
      <c r="E11" s="32" t="s">
        <v>23</v>
      </c>
      <c r="F11" s="33">
        <v>38674</v>
      </c>
      <c r="G11" s="31">
        <v>161</v>
      </c>
      <c r="H11" s="31">
        <v>6</v>
      </c>
      <c r="I11" s="34">
        <v>5004116</v>
      </c>
      <c r="J11" s="35">
        <v>749704</v>
      </c>
      <c r="K11" s="37">
        <f t="shared" si="1"/>
        <v>6.674788983385443</v>
      </c>
    </row>
    <row r="12" spans="1:11" ht="15.75" customHeight="1">
      <c r="A12" s="28">
        <f t="shared" si="0"/>
        <v>8</v>
      </c>
      <c r="B12" s="125"/>
      <c r="C12" s="30" t="s">
        <v>134</v>
      </c>
      <c r="D12" s="31" t="s">
        <v>15</v>
      </c>
      <c r="E12" s="32" t="s">
        <v>135</v>
      </c>
      <c r="F12" s="33">
        <v>38401</v>
      </c>
      <c r="G12" s="31">
        <v>95</v>
      </c>
      <c r="H12" s="31">
        <v>26</v>
      </c>
      <c r="I12" s="34">
        <v>2561451</v>
      </c>
      <c r="J12" s="35">
        <v>670798</v>
      </c>
      <c r="K12" s="37">
        <f t="shared" si="1"/>
        <v>3.8185131738615796</v>
      </c>
    </row>
    <row r="13" spans="1:11" ht="15.75" customHeight="1">
      <c r="A13" s="28">
        <f t="shared" si="0"/>
        <v>9</v>
      </c>
      <c r="B13" s="125"/>
      <c r="C13" s="30" t="s">
        <v>136</v>
      </c>
      <c r="D13" s="31" t="s">
        <v>15</v>
      </c>
      <c r="E13" s="32" t="s">
        <v>50</v>
      </c>
      <c r="F13" s="33">
        <v>38478</v>
      </c>
      <c r="G13" s="31">
        <v>110</v>
      </c>
      <c r="H13" s="31">
        <v>24</v>
      </c>
      <c r="I13" s="34">
        <v>4153509</v>
      </c>
      <c r="J13" s="35">
        <v>647782</v>
      </c>
      <c r="K13" s="37">
        <f t="shared" si="1"/>
        <v>6.411893198637813</v>
      </c>
    </row>
    <row r="14" spans="1:11" ht="15.75" customHeight="1">
      <c r="A14" s="28">
        <f t="shared" si="0"/>
        <v>10</v>
      </c>
      <c r="B14" s="125"/>
      <c r="C14" s="30" t="s">
        <v>137</v>
      </c>
      <c r="D14" s="31" t="s">
        <v>18</v>
      </c>
      <c r="E14" s="32" t="s">
        <v>93</v>
      </c>
      <c r="F14" s="33">
        <v>38534</v>
      </c>
      <c r="G14" s="31">
        <v>140</v>
      </c>
      <c r="H14" s="31">
        <v>23</v>
      </c>
      <c r="I14" s="34">
        <v>4380710</v>
      </c>
      <c r="J14" s="35">
        <v>643009</v>
      </c>
      <c r="K14" s="37">
        <f t="shared" si="1"/>
        <v>6.812828436304935</v>
      </c>
    </row>
    <row r="15" spans="1:11" ht="15.75" customHeight="1">
      <c r="A15" s="28">
        <f t="shared" si="0"/>
        <v>11</v>
      </c>
      <c r="B15" s="125"/>
      <c r="C15" s="30" t="s">
        <v>138</v>
      </c>
      <c r="D15" s="31" t="s">
        <v>15</v>
      </c>
      <c r="E15" s="32" t="s">
        <v>139</v>
      </c>
      <c r="F15" s="33">
        <v>38401</v>
      </c>
      <c r="G15" s="31">
        <v>112</v>
      </c>
      <c r="H15" s="31">
        <v>26</v>
      </c>
      <c r="I15" s="34">
        <v>3810327</v>
      </c>
      <c r="J15" s="35">
        <v>637839</v>
      </c>
      <c r="K15" s="37">
        <f t="shared" si="1"/>
        <v>5.973806869758669</v>
      </c>
    </row>
    <row r="16" spans="1:11" ht="15.75" customHeight="1">
      <c r="A16" s="28">
        <f t="shared" si="0"/>
        <v>12</v>
      </c>
      <c r="B16" s="125"/>
      <c r="C16" s="30" t="s">
        <v>36</v>
      </c>
      <c r="D16" s="31" t="s">
        <v>37</v>
      </c>
      <c r="E16" s="32" t="s">
        <v>38</v>
      </c>
      <c r="F16" s="33">
        <v>38653</v>
      </c>
      <c r="G16" s="31">
        <v>162</v>
      </c>
      <c r="H16" s="31">
        <v>9</v>
      </c>
      <c r="I16" s="34">
        <v>4247945.25</v>
      </c>
      <c r="J16" s="35">
        <v>620347</v>
      </c>
      <c r="K16" s="37">
        <f t="shared" si="1"/>
        <v>6.847692098132175</v>
      </c>
    </row>
    <row r="17" spans="1:11" ht="15.75" customHeight="1">
      <c r="A17" s="28">
        <f t="shared" si="0"/>
        <v>13</v>
      </c>
      <c r="B17" s="125"/>
      <c r="C17" s="30" t="s">
        <v>140</v>
      </c>
      <c r="D17" s="31" t="s">
        <v>23</v>
      </c>
      <c r="E17" s="32" t="s">
        <v>24</v>
      </c>
      <c r="F17" s="33">
        <v>38387</v>
      </c>
      <c r="G17" s="31">
        <v>148</v>
      </c>
      <c r="H17" s="31">
        <v>20</v>
      </c>
      <c r="I17" s="34">
        <v>3080002</v>
      </c>
      <c r="J17" s="35">
        <v>454382</v>
      </c>
      <c r="K17" s="37">
        <f t="shared" si="1"/>
        <v>6.778441927717207</v>
      </c>
    </row>
    <row r="18" spans="1:11" ht="15.75" customHeight="1">
      <c r="A18" s="28">
        <f t="shared" si="0"/>
        <v>14</v>
      </c>
      <c r="B18" s="125"/>
      <c r="C18" s="30" t="s">
        <v>141</v>
      </c>
      <c r="D18" s="31" t="s">
        <v>18</v>
      </c>
      <c r="E18" s="32" t="s">
        <v>21</v>
      </c>
      <c r="F18" s="33">
        <v>38366</v>
      </c>
      <c r="G18" s="31">
        <v>120</v>
      </c>
      <c r="H18" s="31">
        <v>32</v>
      </c>
      <c r="I18" s="34">
        <v>2740382</v>
      </c>
      <c r="J18" s="35">
        <v>441169</v>
      </c>
      <c r="K18" s="37">
        <f t="shared" si="1"/>
        <v>6.211637717065343</v>
      </c>
    </row>
    <row r="19" spans="1:11" ht="15.75" customHeight="1">
      <c r="A19" s="28">
        <f t="shared" si="0"/>
        <v>15</v>
      </c>
      <c r="B19" s="125"/>
      <c r="C19" s="30" t="s">
        <v>142</v>
      </c>
      <c r="D19" s="31" t="s">
        <v>18</v>
      </c>
      <c r="E19" s="32" t="s">
        <v>53</v>
      </c>
      <c r="F19" s="33">
        <v>38429</v>
      </c>
      <c r="G19" s="31">
        <v>110</v>
      </c>
      <c r="H19" s="31">
        <v>22</v>
      </c>
      <c r="I19" s="34">
        <v>2526641</v>
      </c>
      <c r="J19" s="35">
        <v>407889</v>
      </c>
      <c r="K19" s="37">
        <f t="shared" si="1"/>
        <v>6.194432799119368</v>
      </c>
    </row>
    <row r="20" spans="1:11" ht="15.75" customHeight="1">
      <c r="A20" s="28">
        <f t="shared" si="0"/>
        <v>16</v>
      </c>
      <c r="B20" s="125"/>
      <c r="C20" s="30" t="s">
        <v>143</v>
      </c>
      <c r="D20" s="31" t="s">
        <v>44</v>
      </c>
      <c r="E20" s="32" t="s">
        <v>144</v>
      </c>
      <c r="F20" s="33">
        <v>38513</v>
      </c>
      <c r="G20" s="31">
        <v>60</v>
      </c>
      <c r="H20" s="31">
        <v>20</v>
      </c>
      <c r="I20" s="34">
        <v>2859908.5</v>
      </c>
      <c r="J20" s="35">
        <v>403826</v>
      </c>
      <c r="K20" s="37">
        <f t="shared" si="1"/>
        <v>7.082031617577868</v>
      </c>
    </row>
    <row r="21" spans="1:11" ht="15.75" customHeight="1">
      <c r="A21" s="28">
        <f t="shared" si="0"/>
        <v>17</v>
      </c>
      <c r="B21" s="125"/>
      <c r="C21" s="30" t="s">
        <v>145</v>
      </c>
      <c r="D21" s="31" t="s">
        <v>23</v>
      </c>
      <c r="E21" s="32" t="s">
        <v>146</v>
      </c>
      <c r="F21" s="33">
        <v>38380</v>
      </c>
      <c r="G21" s="31">
        <v>135</v>
      </c>
      <c r="H21" s="31">
        <v>19</v>
      </c>
      <c r="I21" s="34">
        <v>2500093.25</v>
      </c>
      <c r="J21" s="35">
        <v>382497</v>
      </c>
      <c r="K21" s="37">
        <f t="shared" si="1"/>
        <v>6.536242767917134</v>
      </c>
    </row>
    <row r="22" spans="1:11" ht="15.75" customHeight="1">
      <c r="A22" s="28">
        <f t="shared" si="0"/>
        <v>18</v>
      </c>
      <c r="B22" s="125"/>
      <c r="C22" s="30" t="s">
        <v>29</v>
      </c>
      <c r="D22" s="31" t="s">
        <v>23</v>
      </c>
      <c r="E22" s="32" t="s">
        <v>30</v>
      </c>
      <c r="F22" s="33">
        <v>38667</v>
      </c>
      <c r="G22" s="31">
        <v>76</v>
      </c>
      <c r="H22" s="31">
        <v>7</v>
      </c>
      <c r="I22" s="34">
        <v>2474124</v>
      </c>
      <c r="J22" s="35">
        <v>376666</v>
      </c>
      <c r="K22" s="37">
        <f t="shared" si="1"/>
        <v>6.568482422092782</v>
      </c>
    </row>
    <row r="23" spans="1:11" ht="15.75" customHeight="1">
      <c r="A23" s="28">
        <f t="shared" si="0"/>
        <v>19</v>
      </c>
      <c r="B23" s="125"/>
      <c r="C23" s="30" t="s">
        <v>147</v>
      </c>
      <c r="D23" s="31" t="s">
        <v>23</v>
      </c>
      <c r="E23" s="32" t="s">
        <v>24</v>
      </c>
      <c r="F23" s="33">
        <v>38422</v>
      </c>
      <c r="G23" s="31">
        <v>115</v>
      </c>
      <c r="H23" s="31">
        <v>20</v>
      </c>
      <c r="I23" s="34">
        <v>2440025.75</v>
      </c>
      <c r="J23" s="35">
        <v>371281</v>
      </c>
      <c r="K23" s="37">
        <f t="shared" si="1"/>
        <v>6.571911167013663</v>
      </c>
    </row>
    <row r="24" spans="1:11" ht="15.75" customHeight="1">
      <c r="A24" s="28">
        <f t="shared" si="0"/>
        <v>20</v>
      </c>
      <c r="B24" s="125"/>
      <c r="C24" s="30" t="s">
        <v>51</v>
      </c>
      <c r="D24" s="31" t="s">
        <v>18</v>
      </c>
      <c r="E24" s="32" t="s">
        <v>21</v>
      </c>
      <c r="F24" s="33">
        <v>38667</v>
      </c>
      <c r="G24" s="31">
        <v>96</v>
      </c>
      <c r="H24" s="31">
        <v>7</v>
      </c>
      <c r="I24" s="34">
        <v>2565487</v>
      </c>
      <c r="J24" s="35">
        <v>333734</v>
      </c>
      <c r="K24" s="37">
        <f t="shared" si="1"/>
        <v>7.687220960405592</v>
      </c>
    </row>
    <row r="25" spans="1:11" ht="15.75" customHeight="1">
      <c r="A25" s="28">
        <f t="shared" si="0"/>
        <v>21</v>
      </c>
      <c r="B25" s="125"/>
      <c r="C25" s="30" t="s">
        <v>148</v>
      </c>
      <c r="D25" s="31" t="s">
        <v>15</v>
      </c>
      <c r="E25" s="32" t="s">
        <v>50</v>
      </c>
      <c r="F25" s="33">
        <v>38491</v>
      </c>
      <c r="G25" s="31">
        <v>103</v>
      </c>
      <c r="H25" s="31">
        <v>22</v>
      </c>
      <c r="I25" s="34">
        <v>2239131</v>
      </c>
      <c r="J25" s="35">
        <v>328841</v>
      </c>
      <c r="K25" s="37">
        <f t="shared" si="1"/>
        <v>6.809160049993766</v>
      </c>
    </row>
    <row r="26" spans="1:11" ht="15.75" customHeight="1">
      <c r="A26" s="28">
        <f t="shared" si="0"/>
        <v>22</v>
      </c>
      <c r="B26" s="125"/>
      <c r="C26" s="30" t="s">
        <v>17</v>
      </c>
      <c r="D26" s="31" t="s">
        <v>18</v>
      </c>
      <c r="E26" s="32" t="s">
        <v>19</v>
      </c>
      <c r="F26" s="33">
        <v>38702</v>
      </c>
      <c r="G26" s="31">
        <v>131</v>
      </c>
      <c r="H26" s="31">
        <v>2</v>
      </c>
      <c r="I26" s="34">
        <v>2271646</v>
      </c>
      <c r="J26" s="35">
        <v>305509</v>
      </c>
      <c r="K26" s="37">
        <f t="shared" si="1"/>
        <v>7.435610734871967</v>
      </c>
    </row>
    <row r="27" spans="1:11" ht="15.75" customHeight="1">
      <c r="A27" s="28">
        <f t="shared" si="0"/>
        <v>23</v>
      </c>
      <c r="B27" s="125"/>
      <c r="C27" s="30" t="s">
        <v>149</v>
      </c>
      <c r="D27" s="31" t="s">
        <v>23</v>
      </c>
      <c r="E27" s="32" t="s">
        <v>24</v>
      </c>
      <c r="F27" s="33">
        <v>38597</v>
      </c>
      <c r="G27" s="31">
        <v>101</v>
      </c>
      <c r="H27" s="31">
        <v>12</v>
      </c>
      <c r="I27" s="34">
        <v>1715073</v>
      </c>
      <c r="J27" s="35">
        <v>246836</v>
      </c>
      <c r="K27" s="37">
        <f t="shared" si="1"/>
        <v>6.948228783483771</v>
      </c>
    </row>
    <row r="28" spans="1:11" ht="15.75" customHeight="1">
      <c r="A28" s="28">
        <f t="shared" si="0"/>
        <v>24</v>
      </c>
      <c r="B28" s="125"/>
      <c r="C28" s="30" t="s">
        <v>115</v>
      </c>
      <c r="D28" s="31" t="s">
        <v>18</v>
      </c>
      <c r="E28" s="32" t="s">
        <v>21</v>
      </c>
      <c r="F28" s="33">
        <v>38506</v>
      </c>
      <c r="G28" s="31">
        <v>106</v>
      </c>
      <c r="H28" s="31">
        <v>30</v>
      </c>
      <c r="I28" s="34">
        <v>1511957</v>
      </c>
      <c r="J28" s="35">
        <v>235293</v>
      </c>
      <c r="K28" s="37">
        <f t="shared" si="1"/>
        <v>6.425847772776921</v>
      </c>
    </row>
    <row r="29" spans="1:11" ht="15.75" customHeight="1">
      <c r="A29" s="28">
        <f t="shared" si="0"/>
        <v>25</v>
      </c>
      <c r="B29" s="125"/>
      <c r="C29" s="30" t="s">
        <v>25</v>
      </c>
      <c r="D29" s="31" t="s">
        <v>23</v>
      </c>
      <c r="E29" s="32" t="s">
        <v>26</v>
      </c>
      <c r="F29" s="33">
        <v>38688</v>
      </c>
      <c r="G29" s="31">
        <v>63</v>
      </c>
      <c r="H29" s="31">
        <v>4</v>
      </c>
      <c r="I29" s="34">
        <v>1617174</v>
      </c>
      <c r="J29" s="35">
        <v>234156</v>
      </c>
      <c r="K29" s="37">
        <f t="shared" si="1"/>
        <v>6.906395736175883</v>
      </c>
    </row>
    <row r="30" spans="1:11" ht="15.75" customHeight="1">
      <c r="A30" s="28">
        <f t="shared" si="0"/>
        <v>26</v>
      </c>
      <c r="B30" s="125"/>
      <c r="C30" s="30" t="s">
        <v>150</v>
      </c>
      <c r="D30" s="31" t="s">
        <v>18</v>
      </c>
      <c r="E30" s="32" t="s">
        <v>19</v>
      </c>
      <c r="F30" s="33">
        <v>38394</v>
      </c>
      <c r="G30" s="31">
        <v>116</v>
      </c>
      <c r="H30" s="31">
        <v>27</v>
      </c>
      <c r="I30" s="34">
        <v>1686787</v>
      </c>
      <c r="J30" s="35">
        <v>227054</v>
      </c>
      <c r="K30" s="37">
        <f t="shared" si="1"/>
        <v>7.429012481612304</v>
      </c>
    </row>
    <row r="31" spans="1:11" ht="15.75" customHeight="1">
      <c r="A31" s="28">
        <f t="shared" si="0"/>
        <v>27</v>
      </c>
      <c r="B31" s="125"/>
      <c r="C31" s="30" t="s">
        <v>151</v>
      </c>
      <c r="D31" s="31" t="s">
        <v>23</v>
      </c>
      <c r="E31" s="32" t="s">
        <v>24</v>
      </c>
      <c r="F31" s="33">
        <v>38366</v>
      </c>
      <c r="G31" s="31">
        <v>89</v>
      </c>
      <c r="H31" s="31">
        <v>24</v>
      </c>
      <c r="I31" s="34">
        <v>1419478.5</v>
      </c>
      <c r="J31" s="35">
        <v>219244</v>
      </c>
      <c r="K31" s="37">
        <f t="shared" si="1"/>
        <v>6.474423473390378</v>
      </c>
    </row>
    <row r="32" spans="1:11" ht="15.75" customHeight="1">
      <c r="A32" s="28">
        <f t="shared" si="0"/>
        <v>28</v>
      </c>
      <c r="B32" s="125"/>
      <c r="C32" s="30" t="s">
        <v>20</v>
      </c>
      <c r="D32" s="31" t="s">
        <v>18</v>
      </c>
      <c r="E32" s="32" t="s">
        <v>21</v>
      </c>
      <c r="F32" s="33">
        <v>38695</v>
      </c>
      <c r="G32" s="31">
        <v>77</v>
      </c>
      <c r="H32" s="31">
        <v>3</v>
      </c>
      <c r="I32" s="34">
        <v>1563589</v>
      </c>
      <c r="J32" s="35">
        <v>217174</v>
      </c>
      <c r="K32" s="37">
        <f t="shared" si="1"/>
        <v>7.199706226343853</v>
      </c>
    </row>
    <row r="33" spans="1:11" ht="15.75" customHeight="1">
      <c r="A33" s="28">
        <f t="shared" si="0"/>
        <v>29</v>
      </c>
      <c r="B33" s="125"/>
      <c r="C33" s="30" t="s">
        <v>152</v>
      </c>
      <c r="D33" s="31" t="s">
        <v>23</v>
      </c>
      <c r="E33" s="32" t="s">
        <v>24</v>
      </c>
      <c r="F33" s="33">
        <v>38520</v>
      </c>
      <c r="G33" s="31">
        <v>95</v>
      </c>
      <c r="H33" s="31">
        <v>18</v>
      </c>
      <c r="I33" s="34">
        <v>1445017.75</v>
      </c>
      <c r="J33" s="35">
        <v>214624</v>
      </c>
      <c r="K33" s="37">
        <f t="shared" si="1"/>
        <v>6.732787339719696</v>
      </c>
    </row>
    <row r="34" spans="1:11" ht="15.75" customHeight="1">
      <c r="A34" s="28">
        <f t="shared" si="0"/>
        <v>30</v>
      </c>
      <c r="B34" s="125"/>
      <c r="C34" s="30" t="s">
        <v>153</v>
      </c>
      <c r="D34" s="31" t="s">
        <v>18</v>
      </c>
      <c r="E34" s="32" t="s">
        <v>19</v>
      </c>
      <c r="F34" s="33">
        <v>38464</v>
      </c>
      <c r="G34" s="31">
        <v>100</v>
      </c>
      <c r="H34" s="31">
        <v>20</v>
      </c>
      <c r="I34" s="34">
        <v>1516371</v>
      </c>
      <c r="J34" s="35">
        <v>208467</v>
      </c>
      <c r="K34" s="37">
        <f t="shared" si="1"/>
        <v>7.273913856869433</v>
      </c>
    </row>
    <row r="35" spans="1:11" ht="15.75" customHeight="1">
      <c r="A35" s="28">
        <f t="shared" si="0"/>
        <v>31</v>
      </c>
      <c r="B35" s="125"/>
      <c r="C35" s="30" t="s">
        <v>154</v>
      </c>
      <c r="D35" s="31" t="s">
        <v>23</v>
      </c>
      <c r="E35" s="32" t="s">
        <v>37</v>
      </c>
      <c r="F35" s="33">
        <v>38401</v>
      </c>
      <c r="G35" s="31">
        <v>73</v>
      </c>
      <c r="H35" s="31">
        <v>15</v>
      </c>
      <c r="I35" s="34">
        <v>1467691.75</v>
      </c>
      <c r="J35" s="35">
        <v>206034</v>
      </c>
      <c r="K35" s="37">
        <f t="shared" si="1"/>
        <v>7.123541502858751</v>
      </c>
    </row>
    <row r="36" spans="1:11" ht="15.75" customHeight="1">
      <c r="A36" s="28">
        <f t="shared" si="0"/>
        <v>32</v>
      </c>
      <c r="B36" s="125"/>
      <c r="C36" s="30" t="s">
        <v>155</v>
      </c>
      <c r="D36" s="31" t="s">
        <v>12</v>
      </c>
      <c r="E36" s="32" t="s">
        <v>156</v>
      </c>
      <c r="F36" s="33">
        <v>38457</v>
      </c>
      <c r="G36" s="31">
        <v>125</v>
      </c>
      <c r="H36" s="31">
        <v>22</v>
      </c>
      <c r="I36" s="34">
        <v>1322396</v>
      </c>
      <c r="J36" s="35">
        <v>205845</v>
      </c>
      <c r="K36" s="37">
        <f t="shared" si="1"/>
        <v>6.424231824916807</v>
      </c>
    </row>
    <row r="37" spans="1:11" ht="15.75" customHeight="1">
      <c r="A37" s="28">
        <f t="shared" si="0"/>
        <v>33</v>
      </c>
      <c r="B37" s="125"/>
      <c r="C37" s="30" t="s">
        <v>157</v>
      </c>
      <c r="D37" s="31" t="s">
        <v>23</v>
      </c>
      <c r="E37" s="32" t="s">
        <v>37</v>
      </c>
      <c r="F37" s="33">
        <v>38499</v>
      </c>
      <c r="G37" s="31">
        <v>103</v>
      </c>
      <c r="H37" s="31">
        <v>17</v>
      </c>
      <c r="I37" s="34">
        <v>1327390.25</v>
      </c>
      <c r="J37" s="35">
        <v>205430</v>
      </c>
      <c r="K37" s="37">
        <f t="shared" si="1"/>
        <v>6.4615209560434215</v>
      </c>
    </row>
    <row r="38" spans="1:11" ht="15.75" customHeight="1">
      <c r="A38" s="28">
        <f t="shared" si="0"/>
        <v>34</v>
      </c>
      <c r="B38" s="125"/>
      <c r="C38" s="30" t="s">
        <v>158</v>
      </c>
      <c r="D38" s="31" t="s">
        <v>37</v>
      </c>
      <c r="E38" s="32" t="s">
        <v>159</v>
      </c>
      <c r="F38" s="33">
        <v>38352</v>
      </c>
      <c r="G38" s="31">
        <v>41</v>
      </c>
      <c r="H38" s="31">
        <v>25</v>
      </c>
      <c r="I38" s="34">
        <v>1467654</v>
      </c>
      <c r="J38" s="35">
        <v>204105</v>
      </c>
      <c r="K38" s="37">
        <f t="shared" si="1"/>
        <v>7.190681266994929</v>
      </c>
    </row>
    <row r="39" spans="1:11" ht="15.75" customHeight="1">
      <c r="A39" s="28">
        <f t="shared" si="0"/>
        <v>35</v>
      </c>
      <c r="B39" s="125"/>
      <c r="C39" s="30" t="s">
        <v>160</v>
      </c>
      <c r="D39" s="31" t="s">
        <v>23</v>
      </c>
      <c r="E39" s="32" t="s">
        <v>161</v>
      </c>
      <c r="F39" s="33">
        <v>38422</v>
      </c>
      <c r="G39" s="31">
        <v>45</v>
      </c>
      <c r="H39" s="31">
        <v>27</v>
      </c>
      <c r="I39" s="34">
        <v>1213276</v>
      </c>
      <c r="J39" s="35">
        <v>191950</v>
      </c>
      <c r="K39" s="37">
        <f t="shared" si="1"/>
        <v>6.3207918728835635</v>
      </c>
    </row>
    <row r="40" spans="1:11" ht="15.75" customHeight="1">
      <c r="A40" s="28">
        <f t="shared" si="0"/>
        <v>36</v>
      </c>
      <c r="B40" s="125"/>
      <c r="C40" s="30" t="s">
        <v>162</v>
      </c>
      <c r="D40" s="31" t="s">
        <v>23</v>
      </c>
      <c r="E40" s="32" t="s">
        <v>28</v>
      </c>
      <c r="F40" s="33">
        <v>38639</v>
      </c>
      <c r="G40" s="31">
        <v>89</v>
      </c>
      <c r="H40" s="31">
        <v>10</v>
      </c>
      <c r="I40" s="34">
        <v>1437356.5</v>
      </c>
      <c r="J40" s="35">
        <v>191684</v>
      </c>
      <c r="K40" s="37">
        <f t="shared" si="1"/>
        <v>7.498573172513095</v>
      </c>
    </row>
    <row r="41" spans="1:11" ht="15.75" customHeight="1">
      <c r="A41" s="28">
        <f t="shared" si="0"/>
        <v>37</v>
      </c>
      <c r="B41" s="125"/>
      <c r="C41" s="30" t="s">
        <v>163</v>
      </c>
      <c r="D41" s="31" t="s">
        <v>18</v>
      </c>
      <c r="E41" s="32" t="s">
        <v>19</v>
      </c>
      <c r="F41" s="33">
        <v>38590</v>
      </c>
      <c r="G41" s="31">
        <v>80</v>
      </c>
      <c r="H41" s="31">
        <v>9</v>
      </c>
      <c r="I41" s="34">
        <v>1276834</v>
      </c>
      <c r="J41" s="35">
        <v>190270</v>
      </c>
      <c r="K41" s="37">
        <f t="shared" si="1"/>
        <v>6.7106427707993905</v>
      </c>
    </row>
    <row r="42" spans="1:11" ht="15.75" customHeight="1">
      <c r="A42" s="28">
        <f t="shared" si="0"/>
        <v>38</v>
      </c>
      <c r="B42" s="125"/>
      <c r="C42" s="30" t="s">
        <v>164</v>
      </c>
      <c r="D42" s="31" t="s">
        <v>18</v>
      </c>
      <c r="E42" s="32" t="s">
        <v>21</v>
      </c>
      <c r="F42" s="33">
        <v>38611</v>
      </c>
      <c r="G42" s="31">
        <v>105</v>
      </c>
      <c r="H42" s="31">
        <v>11</v>
      </c>
      <c r="I42" s="34">
        <v>1402197</v>
      </c>
      <c r="J42" s="35">
        <v>188821</v>
      </c>
      <c r="K42" s="37">
        <f t="shared" si="1"/>
        <v>7.426064897442552</v>
      </c>
    </row>
    <row r="43" spans="1:11" ht="15.75" customHeight="1">
      <c r="A43" s="28">
        <f t="shared" si="0"/>
        <v>39</v>
      </c>
      <c r="B43" s="125"/>
      <c r="C43" s="30" t="s">
        <v>165</v>
      </c>
      <c r="D43" s="31" t="s">
        <v>15</v>
      </c>
      <c r="E43" s="32" t="s">
        <v>50</v>
      </c>
      <c r="F43" s="33">
        <v>38443</v>
      </c>
      <c r="G43" s="31">
        <v>70</v>
      </c>
      <c r="H43" s="31">
        <v>25</v>
      </c>
      <c r="I43" s="34">
        <v>1196762.25</v>
      </c>
      <c r="J43" s="35">
        <v>183950</v>
      </c>
      <c r="K43" s="37">
        <f t="shared" si="1"/>
        <v>6.505910573525415</v>
      </c>
    </row>
    <row r="44" spans="1:11" ht="15.75" customHeight="1">
      <c r="A44" s="28">
        <f t="shared" si="0"/>
        <v>40</v>
      </c>
      <c r="B44" s="125"/>
      <c r="C44" s="30" t="s">
        <v>166</v>
      </c>
      <c r="D44" s="31" t="s">
        <v>37</v>
      </c>
      <c r="E44" s="32" t="s">
        <v>167</v>
      </c>
      <c r="F44" s="33">
        <v>38485</v>
      </c>
      <c r="G44" s="31">
        <v>83</v>
      </c>
      <c r="H44" s="31">
        <v>21</v>
      </c>
      <c r="I44" s="126">
        <v>1079336.75</v>
      </c>
      <c r="J44" s="127">
        <v>179926</v>
      </c>
      <c r="K44" s="37">
        <f t="shared" si="1"/>
        <v>5.99878144348232</v>
      </c>
    </row>
    <row r="45" spans="1:11" ht="15.75" customHeight="1">
      <c r="A45" s="28">
        <f t="shared" si="0"/>
        <v>41</v>
      </c>
      <c r="B45" s="125"/>
      <c r="C45" s="30" t="s">
        <v>168</v>
      </c>
      <c r="D45" s="31" t="s">
        <v>15</v>
      </c>
      <c r="E45" s="32" t="s">
        <v>55</v>
      </c>
      <c r="F45" s="33">
        <v>38506</v>
      </c>
      <c r="G45" s="31">
        <v>70</v>
      </c>
      <c r="H45" s="31">
        <v>20</v>
      </c>
      <c r="I45" s="34">
        <v>1158627</v>
      </c>
      <c r="J45" s="35">
        <v>179218</v>
      </c>
      <c r="K45" s="37">
        <f t="shared" si="1"/>
        <v>6.464903078931804</v>
      </c>
    </row>
    <row r="46" spans="1:11" ht="15.75" customHeight="1">
      <c r="A46" s="28">
        <f t="shared" si="0"/>
        <v>42</v>
      </c>
      <c r="B46" s="125"/>
      <c r="C46" s="30" t="s">
        <v>169</v>
      </c>
      <c r="D46" s="31" t="s">
        <v>23</v>
      </c>
      <c r="E46" s="32" t="s">
        <v>26</v>
      </c>
      <c r="F46" s="33">
        <v>38415</v>
      </c>
      <c r="G46" s="31">
        <v>75</v>
      </c>
      <c r="H46" s="31">
        <v>20</v>
      </c>
      <c r="I46" s="34">
        <v>1315575.5</v>
      </c>
      <c r="J46" s="35">
        <v>178465</v>
      </c>
      <c r="K46" s="37">
        <f t="shared" si="1"/>
        <v>7.371616283304849</v>
      </c>
    </row>
    <row r="47" spans="1:11" ht="15.75" customHeight="1">
      <c r="A47" s="28">
        <f t="shared" si="0"/>
        <v>43</v>
      </c>
      <c r="B47" s="125"/>
      <c r="C47" s="30" t="s">
        <v>170</v>
      </c>
      <c r="D47" s="31" t="s">
        <v>23</v>
      </c>
      <c r="E47" s="32" t="s">
        <v>24</v>
      </c>
      <c r="F47" s="33">
        <v>38576</v>
      </c>
      <c r="G47" s="31">
        <v>79</v>
      </c>
      <c r="H47" s="31">
        <v>20</v>
      </c>
      <c r="I47" s="34">
        <v>1201365.75</v>
      </c>
      <c r="J47" s="35">
        <v>169972</v>
      </c>
      <c r="K47" s="37">
        <f t="shared" si="1"/>
        <v>7.068021497658438</v>
      </c>
    </row>
    <row r="48" spans="1:11" ht="15.75" customHeight="1">
      <c r="A48" s="28">
        <f t="shared" si="0"/>
        <v>44</v>
      </c>
      <c r="B48" s="125"/>
      <c r="C48" s="30" t="s">
        <v>109</v>
      </c>
      <c r="D48" s="31" t="s">
        <v>23</v>
      </c>
      <c r="E48" s="32" t="s">
        <v>26</v>
      </c>
      <c r="F48" s="33">
        <v>38653</v>
      </c>
      <c r="G48" s="31">
        <v>100</v>
      </c>
      <c r="H48" s="31">
        <v>9</v>
      </c>
      <c r="I48" s="34">
        <v>1290847</v>
      </c>
      <c r="J48" s="35">
        <v>169033</v>
      </c>
      <c r="K48" s="37">
        <f t="shared" si="1"/>
        <v>7.636656747499009</v>
      </c>
    </row>
    <row r="49" spans="1:11" ht="15.75" customHeight="1">
      <c r="A49" s="28">
        <f t="shared" si="0"/>
        <v>45</v>
      </c>
      <c r="B49" s="125"/>
      <c r="C49" s="30" t="s">
        <v>171</v>
      </c>
      <c r="D49" s="31" t="s">
        <v>23</v>
      </c>
      <c r="E49" s="32" t="s">
        <v>26</v>
      </c>
      <c r="F49" s="33">
        <v>38429</v>
      </c>
      <c r="G49" s="31">
        <v>74</v>
      </c>
      <c r="H49" s="31">
        <v>18</v>
      </c>
      <c r="I49" s="34">
        <v>1179135.5</v>
      </c>
      <c r="J49" s="35">
        <v>162213</v>
      </c>
      <c r="K49" s="37">
        <f t="shared" si="1"/>
        <v>7.26905673404721</v>
      </c>
    </row>
    <row r="50" spans="1:11" ht="15.75" customHeight="1">
      <c r="A50" s="28">
        <f t="shared" si="0"/>
        <v>46</v>
      </c>
      <c r="B50" s="125"/>
      <c r="C50" s="30" t="s">
        <v>172</v>
      </c>
      <c r="D50" s="31" t="s">
        <v>18</v>
      </c>
      <c r="E50" s="32" t="s">
        <v>53</v>
      </c>
      <c r="F50" s="33">
        <v>38380</v>
      </c>
      <c r="G50" s="31">
        <v>98</v>
      </c>
      <c r="H50" s="31">
        <v>31</v>
      </c>
      <c r="I50" s="34">
        <v>1034280</v>
      </c>
      <c r="J50" s="35">
        <v>157101</v>
      </c>
      <c r="K50" s="37">
        <f t="shared" si="1"/>
        <v>6.5835354326197795</v>
      </c>
    </row>
    <row r="51" spans="1:11" ht="15.75" customHeight="1">
      <c r="A51" s="28">
        <f t="shared" si="0"/>
        <v>47</v>
      </c>
      <c r="B51" s="125"/>
      <c r="C51" s="30" t="s">
        <v>173</v>
      </c>
      <c r="D51" s="31" t="s">
        <v>15</v>
      </c>
      <c r="E51" s="32" t="s">
        <v>55</v>
      </c>
      <c r="F51" s="33">
        <v>38408</v>
      </c>
      <c r="G51" s="31">
        <v>30</v>
      </c>
      <c r="H51" s="31">
        <v>26</v>
      </c>
      <c r="I51" s="34">
        <v>1065682</v>
      </c>
      <c r="J51" s="35">
        <v>155722</v>
      </c>
      <c r="K51" s="37">
        <f t="shared" si="1"/>
        <v>6.843490322497784</v>
      </c>
    </row>
    <row r="52" spans="1:11" ht="15.75" customHeight="1">
      <c r="A52" s="28">
        <f t="shared" si="0"/>
        <v>48</v>
      </c>
      <c r="B52" s="125"/>
      <c r="C52" s="30" t="s">
        <v>174</v>
      </c>
      <c r="D52" s="31" t="s">
        <v>23</v>
      </c>
      <c r="E52" s="32" t="s">
        <v>16</v>
      </c>
      <c r="F52" s="33">
        <v>38352</v>
      </c>
      <c r="G52" s="31">
        <v>28</v>
      </c>
      <c r="H52" s="31">
        <v>31</v>
      </c>
      <c r="I52" s="34">
        <v>1223028.5</v>
      </c>
      <c r="J52" s="35">
        <v>155172</v>
      </c>
      <c r="K52" s="37">
        <f t="shared" si="1"/>
        <v>7.8817602402495295</v>
      </c>
    </row>
    <row r="53" spans="1:11" ht="15.75" customHeight="1">
      <c r="A53" s="28">
        <f t="shared" si="0"/>
        <v>49</v>
      </c>
      <c r="B53" s="125"/>
      <c r="C53" s="30" t="s">
        <v>58</v>
      </c>
      <c r="D53" s="31" t="s">
        <v>18</v>
      </c>
      <c r="E53" s="32" t="s">
        <v>19</v>
      </c>
      <c r="F53" s="33">
        <v>38653</v>
      </c>
      <c r="G53" s="31">
        <v>92</v>
      </c>
      <c r="H53" s="31">
        <v>9</v>
      </c>
      <c r="I53" s="34">
        <v>1028634</v>
      </c>
      <c r="J53" s="35">
        <v>149019</v>
      </c>
      <c r="K53" s="37">
        <f t="shared" si="1"/>
        <v>6.9027036820808085</v>
      </c>
    </row>
    <row r="54" spans="1:11" ht="15.75" customHeight="1">
      <c r="A54" s="28">
        <f t="shared" si="0"/>
        <v>50</v>
      </c>
      <c r="B54" s="125"/>
      <c r="C54" s="30" t="s">
        <v>175</v>
      </c>
      <c r="D54" s="31" t="s">
        <v>15</v>
      </c>
      <c r="E54" s="32" t="s">
        <v>50</v>
      </c>
      <c r="F54" s="33">
        <v>38576</v>
      </c>
      <c r="G54" s="31">
        <v>55</v>
      </c>
      <c r="H54" s="31">
        <v>14</v>
      </c>
      <c r="I54" s="34">
        <v>955475</v>
      </c>
      <c r="J54" s="35">
        <v>146628</v>
      </c>
      <c r="K54" s="37">
        <f t="shared" si="1"/>
        <v>6.5163202116921735</v>
      </c>
    </row>
    <row r="55" spans="1:11" ht="15.75" customHeight="1">
      <c r="A55" s="28">
        <f t="shared" si="0"/>
        <v>51</v>
      </c>
      <c r="B55" s="125"/>
      <c r="C55" s="30" t="s">
        <v>176</v>
      </c>
      <c r="D55" s="31" t="s">
        <v>23</v>
      </c>
      <c r="E55" s="32" t="s">
        <v>24</v>
      </c>
      <c r="F55" s="33">
        <v>38520</v>
      </c>
      <c r="G55" s="31">
        <v>68</v>
      </c>
      <c r="H55" s="31">
        <v>13</v>
      </c>
      <c r="I55" s="34">
        <v>878744.75</v>
      </c>
      <c r="J55" s="35">
        <v>141627</v>
      </c>
      <c r="K55" s="37">
        <f t="shared" si="1"/>
        <v>6.204641417243887</v>
      </c>
    </row>
    <row r="56" spans="1:11" ht="15.75" customHeight="1">
      <c r="A56" s="28">
        <f t="shared" si="0"/>
        <v>52</v>
      </c>
      <c r="B56" s="125"/>
      <c r="C56" s="30" t="s">
        <v>177</v>
      </c>
      <c r="D56" s="31" t="s">
        <v>18</v>
      </c>
      <c r="E56" s="32" t="s">
        <v>21</v>
      </c>
      <c r="F56" s="33">
        <v>38457</v>
      </c>
      <c r="G56" s="31">
        <v>86</v>
      </c>
      <c r="H56" s="31">
        <v>30</v>
      </c>
      <c r="I56" s="34">
        <v>894374</v>
      </c>
      <c r="J56" s="35">
        <v>140212</v>
      </c>
      <c r="K56" s="37">
        <f t="shared" si="1"/>
        <v>6.378726499871623</v>
      </c>
    </row>
    <row r="57" spans="1:11" ht="15.75" customHeight="1">
      <c r="A57" s="28">
        <f t="shared" si="0"/>
        <v>53</v>
      </c>
      <c r="B57" s="125"/>
      <c r="C57" s="30" t="s">
        <v>178</v>
      </c>
      <c r="D57" s="31" t="s">
        <v>23</v>
      </c>
      <c r="E57" s="32" t="s">
        <v>35</v>
      </c>
      <c r="F57" s="33">
        <v>38548</v>
      </c>
      <c r="G57" s="31">
        <v>51</v>
      </c>
      <c r="H57" s="31">
        <v>14</v>
      </c>
      <c r="I57" s="34">
        <v>990744.5</v>
      </c>
      <c r="J57" s="35">
        <v>139078</v>
      </c>
      <c r="K57" s="37">
        <f t="shared" si="1"/>
        <v>7.123660823422828</v>
      </c>
    </row>
    <row r="58" spans="1:11" ht="15.75" customHeight="1">
      <c r="A58" s="28">
        <f t="shared" si="0"/>
        <v>54</v>
      </c>
      <c r="B58" s="125"/>
      <c r="C58" s="30" t="s">
        <v>52</v>
      </c>
      <c r="D58" s="31" t="s">
        <v>18</v>
      </c>
      <c r="E58" s="32" t="s">
        <v>53</v>
      </c>
      <c r="F58" s="33">
        <v>38681</v>
      </c>
      <c r="G58" s="31">
        <v>81</v>
      </c>
      <c r="H58" s="31">
        <v>5</v>
      </c>
      <c r="I58" s="34">
        <v>1007990</v>
      </c>
      <c r="J58" s="35">
        <v>136915</v>
      </c>
      <c r="K58" s="37">
        <f t="shared" si="1"/>
        <v>7.362159003761458</v>
      </c>
    </row>
    <row r="59" spans="1:11" ht="15.75" customHeight="1">
      <c r="A59" s="28">
        <f t="shared" si="0"/>
        <v>55</v>
      </c>
      <c r="B59" s="125"/>
      <c r="C59" s="30" t="s">
        <v>179</v>
      </c>
      <c r="D59" s="31" t="s">
        <v>18</v>
      </c>
      <c r="E59" s="32" t="s">
        <v>180</v>
      </c>
      <c r="F59" s="33">
        <v>38597</v>
      </c>
      <c r="G59" s="31">
        <v>79</v>
      </c>
      <c r="H59" s="31">
        <v>15</v>
      </c>
      <c r="I59" s="34">
        <v>778227</v>
      </c>
      <c r="J59" s="35">
        <v>127067</v>
      </c>
      <c r="K59" s="37">
        <f t="shared" si="1"/>
        <v>6.124540596693083</v>
      </c>
    </row>
    <row r="60" spans="1:11" ht="15.75" customHeight="1">
      <c r="A60" s="28">
        <f t="shared" si="0"/>
        <v>56</v>
      </c>
      <c r="B60" s="125"/>
      <c r="C60" s="30" t="s">
        <v>181</v>
      </c>
      <c r="D60" s="31" t="s">
        <v>18</v>
      </c>
      <c r="E60" s="32" t="s">
        <v>21</v>
      </c>
      <c r="F60" s="33">
        <v>38555</v>
      </c>
      <c r="G60" s="31">
        <v>98</v>
      </c>
      <c r="H60" s="31">
        <v>14</v>
      </c>
      <c r="I60" s="34">
        <v>828846</v>
      </c>
      <c r="J60" s="35">
        <v>125901</v>
      </c>
      <c r="K60" s="37">
        <f t="shared" si="1"/>
        <v>6.583315462148831</v>
      </c>
    </row>
    <row r="61" spans="1:11" ht="15.75" customHeight="1">
      <c r="A61" s="28">
        <f t="shared" si="0"/>
        <v>57</v>
      </c>
      <c r="B61" s="125"/>
      <c r="C61" s="30" t="s">
        <v>182</v>
      </c>
      <c r="D61" s="31" t="s">
        <v>23</v>
      </c>
      <c r="E61" s="32" t="s">
        <v>26</v>
      </c>
      <c r="F61" s="33">
        <v>38590</v>
      </c>
      <c r="G61" s="31">
        <v>92</v>
      </c>
      <c r="H61" s="31">
        <v>11</v>
      </c>
      <c r="I61" s="34">
        <v>915095</v>
      </c>
      <c r="J61" s="35">
        <v>124427</v>
      </c>
      <c r="K61" s="37">
        <f t="shared" si="1"/>
        <v>7.3544729037909775</v>
      </c>
    </row>
    <row r="62" spans="1:11" ht="15.75" customHeight="1">
      <c r="A62" s="28">
        <f t="shared" si="0"/>
        <v>58</v>
      </c>
      <c r="B62" s="125"/>
      <c r="C62" s="30" t="s">
        <v>94</v>
      </c>
      <c r="D62" s="31" t="s">
        <v>23</v>
      </c>
      <c r="E62" s="32" t="s">
        <v>35</v>
      </c>
      <c r="F62" s="33">
        <v>38660</v>
      </c>
      <c r="G62" s="31">
        <v>61</v>
      </c>
      <c r="H62" s="31">
        <v>8</v>
      </c>
      <c r="I62" s="34">
        <v>831191.5</v>
      </c>
      <c r="J62" s="35">
        <v>122504</v>
      </c>
      <c r="K62" s="37">
        <f t="shared" si="1"/>
        <v>6.785015183177692</v>
      </c>
    </row>
    <row r="63" spans="1:11" ht="15.75" customHeight="1">
      <c r="A63" s="28">
        <f t="shared" si="0"/>
        <v>59</v>
      </c>
      <c r="B63" s="125"/>
      <c r="C63" s="30" t="s">
        <v>183</v>
      </c>
      <c r="D63" s="31" t="s">
        <v>15</v>
      </c>
      <c r="E63" s="32" t="s">
        <v>184</v>
      </c>
      <c r="F63" s="33">
        <v>38611</v>
      </c>
      <c r="G63" s="31">
        <v>75</v>
      </c>
      <c r="H63" s="31">
        <v>9</v>
      </c>
      <c r="I63" s="34">
        <v>836447</v>
      </c>
      <c r="J63" s="35">
        <v>122125</v>
      </c>
      <c r="K63" s="37">
        <f t="shared" si="1"/>
        <v>6.849105424769703</v>
      </c>
    </row>
    <row r="64" spans="1:11" ht="15.75" customHeight="1">
      <c r="A64" s="28">
        <f t="shared" si="0"/>
        <v>60</v>
      </c>
      <c r="B64" s="125"/>
      <c r="C64" s="30" t="s">
        <v>59</v>
      </c>
      <c r="D64" s="31" t="s">
        <v>18</v>
      </c>
      <c r="E64" s="32" t="s">
        <v>19</v>
      </c>
      <c r="F64" s="33">
        <v>38646</v>
      </c>
      <c r="G64" s="31">
        <v>50</v>
      </c>
      <c r="H64" s="31">
        <v>10</v>
      </c>
      <c r="I64" s="34">
        <v>791391</v>
      </c>
      <c r="J64" s="35">
        <v>112457</v>
      </c>
      <c r="K64" s="37">
        <f t="shared" si="1"/>
        <v>7.037276470117467</v>
      </c>
    </row>
    <row r="65" spans="1:11" ht="15.75" customHeight="1">
      <c r="A65" s="28">
        <f t="shared" si="0"/>
        <v>61</v>
      </c>
      <c r="B65" s="125"/>
      <c r="C65" s="30" t="s">
        <v>185</v>
      </c>
      <c r="D65" s="31" t="s">
        <v>15</v>
      </c>
      <c r="E65" s="32" t="s">
        <v>50</v>
      </c>
      <c r="F65" s="33">
        <v>38436</v>
      </c>
      <c r="G65" s="31">
        <v>70</v>
      </c>
      <c r="H65" s="31">
        <v>37</v>
      </c>
      <c r="I65" s="34">
        <v>654022</v>
      </c>
      <c r="J65" s="35">
        <v>107972</v>
      </c>
      <c r="K65" s="37">
        <f t="shared" si="1"/>
        <v>6.057329678064684</v>
      </c>
    </row>
    <row r="66" spans="1:11" ht="15.75" customHeight="1">
      <c r="A66" s="28">
        <f t="shared" si="0"/>
        <v>62</v>
      </c>
      <c r="B66" s="125"/>
      <c r="C66" s="30" t="s">
        <v>186</v>
      </c>
      <c r="D66" s="31" t="s">
        <v>15</v>
      </c>
      <c r="E66" s="32" t="s">
        <v>187</v>
      </c>
      <c r="F66" s="33">
        <v>38639</v>
      </c>
      <c r="G66" s="31">
        <v>105</v>
      </c>
      <c r="H66" s="31">
        <v>10</v>
      </c>
      <c r="I66" s="34">
        <v>555469</v>
      </c>
      <c r="J66" s="35">
        <v>107164</v>
      </c>
      <c r="K66" s="37">
        <f t="shared" si="1"/>
        <v>5.183354484715016</v>
      </c>
    </row>
    <row r="67" spans="1:11" ht="15.75" customHeight="1">
      <c r="A67" s="28">
        <f t="shared" si="0"/>
        <v>63</v>
      </c>
      <c r="B67" s="125"/>
      <c r="C67" s="30" t="s">
        <v>188</v>
      </c>
      <c r="D67" s="31" t="s">
        <v>23</v>
      </c>
      <c r="E67" s="32" t="s">
        <v>28</v>
      </c>
      <c r="F67" s="33">
        <v>38583</v>
      </c>
      <c r="G67" s="31">
        <v>78</v>
      </c>
      <c r="H67" s="31">
        <v>12</v>
      </c>
      <c r="I67" s="34">
        <v>717922</v>
      </c>
      <c r="J67" s="35">
        <v>106654</v>
      </c>
      <c r="K67" s="37">
        <f t="shared" si="1"/>
        <v>6.731318094023665</v>
      </c>
    </row>
    <row r="68" spans="1:11" ht="15.75" customHeight="1">
      <c r="A68" s="28">
        <f t="shared" si="0"/>
        <v>64</v>
      </c>
      <c r="B68" s="125"/>
      <c r="C68" s="30" t="s">
        <v>189</v>
      </c>
      <c r="D68" s="31" t="s">
        <v>12</v>
      </c>
      <c r="E68" s="32" t="s">
        <v>190</v>
      </c>
      <c r="F68" s="33">
        <v>38415</v>
      </c>
      <c r="G68" s="31">
        <v>100</v>
      </c>
      <c r="H68" s="31">
        <v>22</v>
      </c>
      <c r="I68" s="34">
        <v>629435</v>
      </c>
      <c r="J68" s="35">
        <v>105784</v>
      </c>
      <c r="K68" s="37">
        <f t="shared" si="1"/>
        <v>5.950190955153898</v>
      </c>
    </row>
    <row r="69" spans="1:11" ht="15.75" customHeight="1">
      <c r="A69" s="28">
        <f aca="true" t="shared" si="2" ref="A69:A132">ROW()-4</f>
        <v>65</v>
      </c>
      <c r="B69" s="125"/>
      <c r="C69" s="30" t="s">
        <v>47</v>
      </c>
      <c r="D69" s="31" t="s">
        <v>37</v>
      </c>
      <c r="E69" s="32" t="s">
        <v>48</v>
      </c>
      <c r="F69" s="33">
        <v>38632</v>
      </c>
      <c r="G69" s="31">
        <v>68</v>
      </c>
      <c r="H69" s="31">
        <v>12</v>
      </c>
      <c r="I69" s="126">
        <v>682649.5</v>
      </c>
      <c r="J69" s="127">
        <v>102795</v>
      </c>
      <c r="K69" s="37">
        <f aca="true" t="shared" si="3" ref="K69:K132">I69/J69</f>
        <v>6.640882338635148</v>
      </c>
    </row>
    <row r="70" spans="1:11" ht="15.75" customHeight="1">
      <c r="A70" s="28">
        <f t="shared" si="2"/>
        <v>66</v>
      </c>
      <c r="B70" s="125"/>
      <c r="C70" s="30" t="s">
        <v>191</v>
      </c>
      <c r="D70" s="31" t="s">
        <v>18</v>
      </c>
      <c r="E70" s="32" t="s">
        <v>19</v>
      </c>
      <c r="F70" s="33">
        <v>38569</v>
      </c>
      <c r="G70" s="31">
        <v>60</v>
      </c>
      <c r="H70" s="31">
        <v>9</v>
      </c>
      <c r="I70" s="34">
        <v>679262</v>
      </c>
      <c r="J70" s="35">
        <v>102578</v>
      </c>
      <c r="K70" s="37">
        <f t="shared" si="3"/>
        <v>6.621907231570122</v>
      </c>
    </row>
    <row r="71" spans="1:11" ht="15.75" customHeight="1">
      <c r="A71" s="28">
        <f t="shared" si="2"/>
        <v>67</v>
      </c>
      <c r="B71" s="125"/>
      <c r="C71" s="30" t="s">
        <v>54</v>
      </c>
      <c r="D71" s="31" t="s">
        <v>15</v>
      </c>
      <c r="E71" s="32" t="s">
        <v>55</v>
      </c>
      <c r="F71" s="33">
        <v>38625</v>
      </c>
      <c r="G71" s="31">
        <v>60</v>
      </c>
      <c r="H71" s="31">
        <v>13</v>
      </c>
      <c r="I71" s="34">
        <v>757050.5</v>
      </c>
      <c r="J71" s="35">
        <v>99074</v>
      </c>
      <c r="K71" s="37">
        <f t="shared" si="3"/>
        <v>7.641263096271474</v>
      </c>
    </row>
    <row r="72" spans="1:11" ht="15.75" customHeight="1">
      <c r="A72" s="28">
        <f t="shared" si="2"/>
        <v>68</v>
      </c>
      <c r="B72" s="125"/>
      <c r="C72" s="30" t="s">
        <v>192</v>
      </c>
      <c r="D72" s="31" t="s">
        <v>18</v>
      </c>
      <c r="E72" s="32" t="s">
        <v>19</v>
      </c>
      <c r="F72" s="33">
        <v>38639</v>
      </c>
      <c r="G72" s="31">
        <v>46</v>
      </c>
      <c r="H72" s="31">
        <v>11</v>
      </c>
      <c r="I72" s="34">
        <v>709855</v>
      </c>
      <c r="J72" s="35">
        <v>96004</v>
      </c>
      <c r="K72" s="37">
        <f t="shared" si="3"/>
        <v>7.394014832715303</v>
      </c>
    </row>
    <row r="73" spans="1:11" ht="15.75" customHeight="1">
      <c r="A73" s="28">
        <f t="shared" si="2"/>
        <v>69</v>
      </c>
      <c r="B73" s="125"/>
      <c r="C73" s="30" t="s">
        <v>92</v>
      </c>
      <c r="D73" s="31" t="s">
        <v>18</v>
      </c>
      <c r="E73" s="32" t="s">
        <v>93</v>
      </c>
      <c r="F73" s="33">
        <v>38660</v>
      </c>
      <c r="G73" s="31">
        <v>35</v>
      </c>
      <c r="H73" s="31">
        <v>8</v>
      </c>
      <c r="I73" s="34">
        <v>776407</v>
      </c>
      <c r="J73" s="35">
        <v>93145</v>
      </c>
      <c r="K73" s="37">
        <f t="shared" si="3"/>
        <v>8.335466208599495</v>
      </c>
    </row>
    <row r="74" spans="1:11" ht="15.75" customHeight="1">
      <c r="A74" s="28">
        <f t="shared" si="2"/>
        <v>70</v>
      </c>
      <c r="B74" s="125"/>
      <c r="C74" s="30" t="s">
        <v>193</v>
      </c>
      <c r="D74" s="31" t="s">
        <v>18</v>
      </c>
      <c r="E74" s="32" t="s">
        <v>19</v>
      </c>
      <c r="F74" s="33">
        <v>38604</v>
      </c>
      <c r="G74" s="31">
        <v>71</v>
      </c>
      <c r="H74" s="31">
        <v>9</v>
      </c>
      <c r="I74" s="34">
        <v>676048</v>
      </c>
      <c r="J74" s="35">
        <v>92464</v>
      </c>
      <c r="K74" s="37">
        <f t="shared" si="3"/>
        <v>7.311472573109534</v>
      </c>
    </row>
    <row r="75" spans="1:11" ht="15.75" customHeight="1">
      <c r="A75" s="28">
        <f t="shared" si="2"/>
        <v>71</v>
      </c>
      <c r="B75" s="125"/>
      <c r="C75" s="30" t="s">
        <v>194</v>
      </c>
      <c r="D75" s="31" t="s">
        <v>15</v>
      </c>
      <c r="E75" s="32" t="s">
        <v>55</v>
      </c>
      <c r="F75" s="33">
        <v>38436</v>
      </c>
      <c r="G75" s="31">
        <v>35</v>
      </c>
      <c r="H75" s="31">
        <v>24</v>
      </c>
      <c r="I75" s="34">
        <v>611477</v>
      </c>
      <c r="J75" s="35">
        <v>92347</v>
      </c>
      <c r="K75" s="37">
        <f t="shared" si="3"/>
        <v>6.6215145050732565</v>
      </c>
    </row>
    <row r="76" spans="1:11" ht="15.75" customHeight="1">
      <c r="A76" s="28">
        <f t="shared" si="2"/>
        <v>72</v>
      </c>
      <c r="B76" s="125"/>
      <c r="C76" s="30" t="s">
        <v>99</v>
      </c>
      <c r="D76" s="31" t="s">
        <v>18</v>
      </c>
      <c r="E76" s="32" t="s">
        <v>21</v>
      </c>
      <c r="F76" s="33">
        <v>38653</v>
      </c>
      <c r="G76" s="31">
        <v>76</v>
      </c>
      <c r="H76" s="31">
        <v>9</v>
      </c>
      <c r="I76" s="34">
        <v>626284</v>
      </c>
      <c r="J76" s="35">
        <v>91111</v>
      </c>
      <c r="K76" s="37">
        <f t="shared" si="3"/>
        <v>6.873857163240443</v>
      </c>
    </row>
    <row r="77" spans="1:11" ht="15.75" customHeight="1">
      <c r="A77" s="28">
        <f t="shared" si="2"/>
        <v>73</v>
      </c>
      <c r="B77" s="125"/>
      <c r="C77" s="30" t="s">
        <v>195</v>
      </c>
      <c r="D77" s="31" t="s">
        <v>18</v>
      </c>
      <c r="E77" s="32" t="s">
        <v>93</v>
      </c>
      <c r="F77" s="33">
        <v>38485</v>
      </c>
      <c r="G77" s="31">
        <v>63</v>
      </c>
      <c r="H77" s="31">
        <v>30</v>
      </c>
      <c r="I77" s="34">
        <v>611804</v>
      </c>
      <c r="J77" s="35">
        <v>91052</v>
      </c>
      <c r="K77" s="37">
        <f t="shared" si="3"/>
        <v>6.719281289812415</v>
      </c>
    </row>
    <row r="78" spans="1:11" ht="15.75" customHeight="1">
      <c r="A78" s="28">
        <f t="shared" si="2"/>
        <v>74</v>
      </c>
      <c r="B78" s="125"/>
      <c r="C78" s="30" t="s">
        <v>196</v>
      </c>
      <c r="D78" s="31" t="s">
        <v>23</v>
      </c>
      <c r="E78" s="32" t="s">
        <v>16</v>
      </c>
      <c r="F78" s="33">
        <v>38471</v>
      </c>
      <c r="G78" s="31">
        <v>35</v>
      </c>
      <c r="H78" s="31">
        <v>21</v>
      </c>
      <c r="I78" s="34">
        <v>630517</v>
      </c>
      <c r="J78" s="35">
        <v>90124</v>
      </c>
      <c r="K78" s="37">
        <f t="shared" si="3"/>
        <v>6.99610536594026</v>
      </c>
    </row>
    <row r="79" spans="1:11" ht="15.75" customHeight="1">
      <c r="A79" s="28">
        <f t="shared" si="2"/>
        <v>75</v>
      </c>
      <c r="B79" s="125"/>
      <c r="C79" s="30" t="s">
        <v>197</v>
      </c>
      <c r="D79" s="31" t="s">
        <v>15</v>
      </c>
      <c r="E79" s="32" t="s">
        <v>50</v>
      </c>
      <c r="F79" s="33">
        <v>38639</v>
      </c>
      <c r="G79" s="31">
        <v>50</v>
      </c>
      <c r="H79" s="31">
        <v>10</v>
      </c>
      <c r="I79" s="34">
        <v>587968</v>
      </c>
      <c r="J79" s="35">
        <v>87092</v>
      </c>
      <c r="K79" s="37">
        <f t="shared" si="3"/>
        <v>6.751113764754512</v>
      </c>
    </row>
    <row r="80" spans="1:11" ht="15.75" customHeight="1">
      <c r="A80" s="28">
        <f t="shared" si="2"/>
        <v>76</v>
      </c>
      <c r="B80" s="125"/>
      <c r="C80" s="30" t="s">
        <v>198</v>
      </c>
      <c r="D80" s="31" t="s">
        <v>18</v>
      </c>
      <c r="E80" s="32" t="s">
        <v>21</v>
      </c>
      <c r="F80" s="33">
        <v>38450</v>
      </c>
      <c r="G80" s="31">
        <v>50</v>
      </c>
      <c r="H80" s="31">
        <v>19</v>
      </c>
      <c r="I80" s="34">
        <v>569744</v>
      </c>
      <c r="J80" s="35">
        <v>86359</v>
      </c>
      <c r="K80" s="37">
        <f t="shared" si="3"/>
        <v>6.5973899651454975</v>
      </c>
    </row>
    <row r="81" spans="1:11" ht="15.75" customHeight="1">
      <c r="A81" s="28">
        <f t="shared" si="2"/>
        <v>77</v>
      </c>
      <c r="B81" s="125"/>
      <c r="C81" s="30" t="s">
        <v>199</v>
      </c>
      <c r="D81" s="31" t="s">
        <v>15</v>
      </c>
      <c r="E81" s="32" t="s">
        <v>200</v>
      </c>
      <c r="F81" s="33">
        <v>38422</v>
      </c>
      <c r="G81" s="31">
        <v>92</v>
      </c>
      <c r="H81" s="31">
        <v>12</v>
      </c>
      <c r="I81" s="34">
        <v>482609</v>
      </c>
      <c r="J81" s="35">
        <v>80755</v>
      </c>
      <c r="K81" s="37">
        <f t="shared" si="3"/>
        <v>5.9762119992570115</v>
      </c>
    </row>
    <row r="82" spans="1:11" ht="15.75" customHeight="1">
      <c r="A82" s="28">
        <f t="shared" si="2"/>
        <v>78</v>
      </c>
      <c r="B82" s="125"/>
      <c r="C82" s="30" t="s">
        <v>201</v>
      </c>
      <c r="D82" s="31" t="s">
        <v>15</v>
      </c>
      <c r="E82" s="32" t="s">
        <v>50</v>
      </c>
      <c r="F82" s="33">
        <v>38618</v>
      </c>
      <c r="G82" s="31">
        <v>52</v>
      </c>
      <c r="H82" s="31">
        <v>11</v>
      </c>
      <c r="I82" s="34">
        <v>527490</v>
      </c>
      <c r="J82" s="35">
        <v>80116</v>
      </c>
      <c r="K82" s="37">
        <f t="shared" si="3"/>
        <v>6.584078086774177</v>
      </c>
    </row>
    <row r="83" spans="1:11" ht="15.75" customHeight="1">
      <c r="A83" s="28">
        <f t="shared" si="2"/>
        <v>79</v>
      </c>
      <c r="B83" s="125"/>
      <c r="C83" s="30" t="s">
        <v>202</v>
      </c>
      <c r="D83" s="31" t="s">
        <v>15</v>
      </c>
      <c r="E83" s="32" t="s">
        <v>50</v>
      </c>
      <c r="F83" s="33">
        <v>38457</v>
      </c>
      <c r="G83" s="31">
        <v>40</v>
      </c>
      <c r="H83" s="31">
        <v>19</v>
      </c>
      <c r="I83" s="34">
        <v>534857</v>
      </c>
      <c r="J83" s="35">
        <v>79083</v>
      </c>
      <c r="K83" s="37">
        <f t="shared" si="3"/>
        <v>6.763236093724315</v>
      </c>
    </row>
    <row r="84" spans="1:11" ht="15.75" customHeight="1">
      <c r="A84" s="28">
        <f t="shared" si="2"/>
        <v>80</v>
      </c>
      <c r="B84" s="125"/>
      <c r="C84" s="30" t="s">
        <v>203</v>
      </c>
      <c r="D84" s="31" t="s">
        <v>23</v>
      </c>
      <c r="E84" s="32" t="s">
        <v>24</v>
      </c>
      <c r="F84" s="33">
        <v>38443</v>
      </c>
      <c r="G84" s="31">
        <v>66</v>
      </c>
      <c r="H84" s="31">
        <v>17</v>
      </c>
      <c r="I84" s="34">
        <v>553269.75</v>
      </c>
      <c r="J84" s="35">
        <v>74110</v>
      </c>
      <c r="K84" s="37">
        <f t="shared" si="3"/>
        <v>7.4655208473890164</v>
      </c>
    </row>
    <row r="85" spans="1:11" ht="15.75" customHeight="1">
      <c r="A85" s="28">
        <f t="shared" si="2"/>
        <v>81</v>
      </c>
      <c r="B85" s="125"/>
      <c r="C85" s="30" t="s">
        <v>204</v>
      </c>
      <c r="D85" s="31" t="s">
        <v>23</v>
      </c>
      <c r="E85" s="32" t="s">
        <v>24</v>
      </c>
      <c r="F85" s="33">
        <v>38436</v>
      </c>
      <c r="G85" s="31">
        <v>38</v>
      </c>
      <c r="H85" s="31">
        <v>17</v>
      </c>
      <c r="I85" s="34">
        <v>502736.5</v>
      </c>
      <c r="J85" s="35">
        <v>72883</v>
      </c>
      <c r="K85" s="37">
        <f t="shared" si="3"/>
        <v>6.897856839043398</v>
      </c>
    </row>
    <row r="86" spans="1:11" ht="15.75" customHeight="1">
      <c r="A86" s="28">
        <f t="shared" si="2"/>
        <v>82</v>
      </c>
      <c r="B86" s="125"/>
      <c r="C86" s="30" t="s">
        <v>105</v>
      </c>
      <c r="D86" s="31" t="s">
        <v>15</v>
      </c>
      <c r="E86" s="32" t="s">
        <v>106</v>
      </c>
      <c r="F86" s="33">
        <v>38660</v>
      </c>
      <c r="G86" s="31">
        <v>50</v>
      </c>
      <c r="H86" s="31">
        <v>8</v>
      </c>
      <c r="I86" s="34">
        <v>498660.5</v>
      </c>
      <c r="J86" s="35">
        <v>72300</v>
      </c>
      <c r="K86" s="37">
        <f t="shared" si="3"/>
        <v>6.897102351313969</v>
      </c>
    </row>
    <row r="87" spans="1:11" ht="15.75" customHeight="1">
      <c r="A87" s="28">
        <f t="shared" si="2"/>
        <v>83</v>
      </c>
      <c r="B87" s="125"/>
      <c r="C87" s="30" t="s">
        <v>205</v>
      </c>
      <c r="D87" s="31" t="s">
        <v>18</v>
      </c>
      <c r="E87" s="32" t="s">
        <v>206</v>
      </c>
      <c r="F87" s="33">
        <v>38471</v>
      </c>
      <c r="G87" s="31">
        <v>51</v>
      </c>
      <c r="H87" s="31">
        <v>24</v>
      </c>
      <c r="I87" s="34">
        <v>453949</v>
      </c>
      <c r="J87" s="35">
        <v>71274</v>
      </c>
      <c r="K87" s="37">
        <f t="shared" si="3"/>
        <v>6.3690686645901735</v>
      </c>
    </row>
    <row r="88" spans="1:11" ht="15.75" customHeight="1">
      <c r="A88" s="28">
        <f t="shared" si="2"/>
        <v>84</v>
      </c>
      <c r="B88" s="125"/>
      <c r="C88" s="30" t="s">
        <v>207</v>
      </c>
      <c r="D88" s="31" t="s">
        <v>23</v>
      </c>
      <c r="E88" s="32" t="s">
        <v>16</v>
      </c>
      <c r="F88" s="33">
        <v>38478</v>
      </c>
      <c r="G88" s="31">
        <v>29</v>
      </c>
      <c r="H88" s="31">
        <v>18</v>
      </c>
      <c r="I88" s="34">
        <v>418344</v>
      </c>
      <c r="J88" s="35">
        <v>70539</v>
      </c>
      <c r="K88" s="37">
        <f t="shared" si="3"/>
        <v>5.930676646961255</v>
      </c>
    </row>
    <row r="89" spans="1:11" ht="15.75" customHeight="1">
      <c r="A89" s="28">
        <f t="shared" si="2"/>
        <v>85</v>
      </c>
      <c r="B89" s="125"/>
      <c r="C89" s="30" t="s">
        <v>81</v>
      </c>
      <c r="D89" s="31" t="s">
        <v>61</v>
      </c>
      <c r="E89" s="32" t="s">
        <v>82</v>
      </c>
      <c r="F89" s="33">
        <v>38527</v>
      </c>
      <c r="G89" s="31">
        <v>40</v>
      </c>
      <c r="H89" s="31">
        <v>17</v>
      </c>
      <c r="I89" s="34">
        <v>409310.5</v>
      </c>
      <c r="J89" s="35">
        <v>67180</v>
      </c>
      <c r="K89" s="37">
        <f t="shared" si="3"/>
        <v>6.092743376004763</v>
      </c>
    </row>
    <row r="90" spans="1:11" ht="15.75" customHeight="1">
      <c r="A90" s="28">
        <f t="shared" si="2"/>
        <v>86</v>
      </c>
      <c r="B90" s="125"/>
      <c r="C90" s="30" t="s">
        <v>27</v>
      </c>
      <c r="D90" s="31" t="s">
        <v>23</v>
      </c>
      <c r="E90" s="32" t="s">
        <v>28</v>
      </c>
      <c r="F90" s="33">
        <v>38695</v>
      </c>
      <c r="G90" s="31">
        <v>51</v>
      </c>
      <c r="H90" s="31">
        <v>3</v>
      </c>
      <c r="I90" s="34">
        <v>508776.5</v>
      </c>
      <c r="J90" s="35">
        <v>65587</v>
      </c>
      <c r="K90" s="37">
        <f t="shared" si="3"/>
        <v>7.75727659444707</v>
      </c>
    </row>
    <row r="91" spans="1:11" ht="15.75" customHeight="1">
      <c r="A91" s="28">
        <f t="shared" si="2"/>
        <v>87</v>
      </c>
      <c r="B91" s="125"/>
      <c r="C91" s="30" t="s">
        <v>208</v>
      </c>
      <c r="D91" s="31" t="s">
        <v>66</v>
      </c>
      <c r="E91" s="32" t="s">
        <v>209</v>
      </c>
      <c r="F91" s="33">
        <v>38394</v>
      </c>
      <c r="G91" s="31">
        <v>21</v>
      </c>
      <c r="H91" s="31">
        <v>30</v>
      </c>
      <c r="I91" s="34">
        <v>440094</v>
      </c>
      <c r="J91" s="35">
        <v>64172</v>
      </c>
      <c r="K91" s="37">
        <f t="shared" si="3"/>
        <v>6.858037773483763</v>
      </c>
    </row>
    <row r="92" spans="1:11" ht="15.75" customHeight="1">
      <c r="A92" s="28">
        <f t="shared" si="2"/>
        <v>88</v>
      </c>
      <c r="B92" s="125"/>
      <c r="C92" s="30" t="s">
        <v>210</v>
      </c>
      <c r="D92" s="31" t="s">
        <v>12</v>
      </c>
      <c r="E92" s="32" t="s">
        <v>101</v>
      </c>
      <c r="F92" s="33">
        <v>38394</v>
      </c>
      <c r="G92" s="31">
        <v>26</v>
      </c>
      <c r="H92" s="31">
        <v>24</v>
      </c>
      <c r="I92" s="34">
        <v>386904.2</v>
      </c>
      <c r="J92" s="35">
        <v>62702</v>
      </c>
      <c r="K92" s="37">
        <f t="shared" si="3"/>
        <v>6.170524066217983</v>
      </c>
    </row>
    <row r="93" spans="1:11" ht="15.75" customHeight="1">
      <c r="A93" s="28">
        <f t="shared" si="2"/>
        <v>89</v>
      </c>
      <c r="B93" s="125"/>
      <c r="C93" s="30" t="s">
        <v>211</v>
      </c>
      <c r="D93" s="31" t="s">
        <v>23</v>
      </c>
      <c r="E93" s="32" t="s">
        <v>16</v>
      </c>
      <c r="F93" s="33">
        <v>38401</v>
      </c>
      <c r="G93" s="31">
        <v>26</v>
      </c>
      <c r="H93" s="31">
        <v>14</v>
      </c>
      <c r="I93" s="34">
        <v>452341.5</v>
      </c>
      <c r="J93" s="35">
        <v>62604</v>
      </c>
      <c r="K93" s="37">
        <f t="shared" si="3"/>
        <v>7.225440866398313</v>
      </c>
    </row>
    <row r="94" spans="1:11" ht="15.75" customHeight="1">
      <c r="A94" s="28">
        <f t="shared" si="2"/>
        <v>90</v>
      </c>
      <c r="B94" s="125"/>
      <c r="C94" s="30" t="s">
        <v>212</v>
      </c>
      <c r="D94" s="31" t="s">
        <v>15</v>
      </c>
      <c r="E94" s="32" t="s">
        <v>55</v>
      </c>
      <c r="F94" s="33">
        <v>38464</v>
      </c>
      <c r="G94" s="31">
        <v>63</v>
      </c>
      <c r="H94" s="31">
        <v>16</v>
      </c>
      <c r="I94" s="34">
        <v>431566</v>
      </c>
      <c r="J94" s="35">
        <v>62222</v>
      </c>
      <c r="K94" s="37">
        <f t="shared" si="3"/>
        <v>6.935906913953264</v>
      </c>
    </row>
    <row r="95" spans="1:11" ht="15.75" customHeight="1">
      <c r="A95" s="28">
        <f t="shared" si="2"/>
        <v>91</v>
      </c>
      <c r="B95" s="125"/>
      <c r="C95" s="30" t="s">
        <v>213</v>
      </c>
      <c r="D95" s="31" t="s">
        <v>18</v>
      </c>
      <c r="E95" s="32" t="s">
        <v>21</v>
      </c>
      <c r="F95" s="33">
        <v>38408</v>
      </c>
      <c r="G95" s="31">
        <v>50</v>
      </c>
      <c r="H95" s="31">
        <v>26</v>
      </c>
      <c r="I95" s="34">
        <v>476537</v>
      </c>
      <c r="J95" s="35">
        <v>60993</v>
      </c>
      <c r="K95" s="37">
        <f t="shared" si="3"/>
        <v>7.812978538520814</v>
      </c>
    </row>
    <row r="96" spans="1:11" ht="15.75" customHeight="1">
      <c r="A96" s="28">
        <f t="shared" si="2"/>
        <v>92</v>
      </c>
      <c r="B96" s="125"/>
      <c r="C96" s="30" t="s">
        <v>214</v>
      </c>
      <c r="D96" s="31" t="s">
        <v>23</v>
      </c>
      <c r="E96" s="32" t="s">
        <v>28</v>
      </c>
      <c r="F96" s="33">
        <v>38527</v>
      </c>
      <c r="G96" s="31">
        <v>45</v>
      </c>
      <c r="H96" s="31">
        <v>21</v>
      </c>
      <c r="I96" s="34">
        <v>436857.5</v>
      </c>
      <c r="J96" s="35">
        <v>60343</v>
      </c>
      <c r="K96" s="37">
        <f t="shared" si="3"/>
        <v>7.239572112755415</v>
      </c>
    </row>
    <row r="97" spans="1:11" ht="15.75" customHeight="1">
      <c r="A97" s="28">
        <f t="shared" si="2"/>
        <v>93</v>
      </c>
      <c r="B97" s="125"/>
      <c r="C97" s="30" t="s">
        <v>215</v>
      </c>
      <c r="D97" s="31" t="s">
        <v>18</v>
      </c>
      <c r="E97" s="32" t="s">
        <v>21</v>
      </c>
      <c r="F97" s="33">
        <v>38499</v>
      </c>
      <c r="G97" s="31">
        <v>50</v>
      </c>
      <c r="H97" s="31">
        <v>16</v>
      </c>
      <c r="I97" s="34">
        <v>425431</v>
      </c>
      <c r="J97" s="35">
        <v>60320</v>
      </c>
      <c r="K97" s="37">
        <f t="shared" si="3"/>
        <v>7.052901193633952</v>
      </c>
    </row>
    <row r="98" spans="1:11" ht="15.75" customHeight="1">
      <c r="A98" s="28">
        <f t="shared" si="2"/>
        <v>94</v>
      </c>
      <c r="B98" s="125"/>
      <c r="C98" s="30" t="s">
        <v>216</v>
      </c>
      <c r="D98" s="31" t="s">
        <v>15</v>
      </c>
      <c r="E98" s="32" t="s">
        <v>55</v>
      </c>
      <c r="F98" s="33">
        <v>38506</v>
      </c>
      <c r="G98" s="31">
        <v>55</v>
      </c>
      <c r="H98" s="31">
        <v>15</v>
      </c>
      <c r="I98" s="34">
        <v>350158</v>
      </c>
      <c r="J98" s="35">
        <v>57598</v>
      </c>
      <c r="K98" s="37">
        <f t="shared" si="3"/>
        <v>6.079343032744193</v>
      </c>
    </row>
    <row r="99" spans="1:11" ht="15.75" customHeight="1">
      <c r="A99" s="28">
        <f t="shared" si="2"/>
        <v>95</v>
      </c>
      <c r="B99" s="125"/>
      <c r="C99" s="30" t="s">
        <v>34</v>
      </c>
      <c r="D99" s="31" t="s">
        <v>23</v>
      </c>
      <c r="E99" s="32" t="s">
        <v>35</v>
      </c>
      <c r="F99" s="33">
        <v>38695</v>
      </c>
      <c r="G99" s="31">
        <v>41</v>
      </c>
      <c r="H99" s="31">
        <v>3</v>
      </c>
      <c r="I99" s="34">
        <v>442550</v>
      </c>
      <c r="J99" s="35">
        <v>53787</v>
      </c>
      <c r="K99" s="37">
        <f t="shared" si="3"/>
        <v>8.22782456727462</v>
      </c>
    </row>
    <row r="100" spans="1:11" ht="15.75" customHeight="1">
      <c r="A100" s="28">
        <f t="shared" si="2"/>
        <v>96</v>
      </c>
      <c r="B100" s="125"/>
      <c r="C100" s="30" t="s">
        <v>217</v>
      </c>
      <c r="D100" s="31" t="s">
        <v>23</v>
      </c>
      <c r="E100" s="32" t="s">
        <v>26</v>
      </c>
      <c r="F100" s="33">
        <v>38618</v>
      </c>
      <c r="G100" s="31">
        <v>90</v>
      </c>
      <c r="H100" s="31">
        <v>11</v>
      </c>
      <c r="I100" s="34">
        <v>335046</v>
      </c>
      <c r="J100" s="35">
        <v>48654</v>
      </c>
      <c r="K100" s="37">
        <f t="shared" si="3"/>
        <v>6.886299173757553</v>
      </c>
    </row>
    <row r="101" spans="1:11" ht="15.75" customHeight="1">
      <c r="A101" s="28">
        <f t="shared" si="2"/>
        <v>97</v>
      </c>
      <c r="B101" s="125"/>
      <c r="C101" s="30" t="s">
        <v>218</v>
      </c>
      <c r="D101" s="31" t="s">
        <v>23</v>
      </c>
      <c r="E101" s="32" t="s">
        <v>35</v>
      </c>
      <c r="F101" s="33">
        <v>38394</v>
      </c>
      <c r="G101" s="31">
        <v>40</v>
      </c>
      <c r="H101" s="31">
        <v>16</v>
      </c>
      <c r="I101" s="34">
        <v>268483</v>
      </c>
      <c r="J101" s="35">
        <v>47860</v>
      </c>
      <c r="K101" s="37">
        <f t="shared" si="3"/>
        <v>5.609757626410364</v>
      </c>
    </row>
    <row r="102" spans="1:11" ht="15.75" customHeight="1">
      <c r="A102" s="28">
        <f t="shared" si="2"/>
        <v>98</v>
      </c>
      <c r="B102" s="125"/>
      <c r="C102" s="30" t="s">
        <v>45</v>
      </c>
      <c r="D102" s="31" t="s">
        <v>23</v>
      </c>
      <c r="E102" s="32" t="s">
        <v>46</v>
      </c>
      <c r="F102" s="33">
        <v>38681</v>
      </c>
      <c r="G102" s="31">
        <v>22</v>
      </c>
      <c r="H102" s="31">
        <v>5</v>
      </c>
      <c r="I102" s="34">
        <v>379520.5</v>
      </c>
      <c r="J102" s="35">
        <v>45165</v>
      </c>
      <c r="K102" s="37">
        <f t="shared" si="3"/>
        <v>8.402977969666777</v>
      </c>
    </row>
    <row r="103" spans="1:11" ht="15.75" customHeight="1">
      <c r="A103" s="28">
        <f t="shared" si="2"/>
        <v>99</v>
      </c>
      <c r="B103" s="125"/>
      <c r="C103" s="30" t="s">
        <v>219</v>
      </c>
      <c r="D103" s="31" t="s">
        <v>23</v>
      </c>
      <c r="E103" s="32" t="s">
        <v>26</v>
      </c>
      <c r="F103" s="33">
        <v>38506</v>
      </c>
      <c r="G103" s="31">
        <v>55</v>
      </c>
      <c r="H103" s="31">
        <v>17</v>
      </c>
      <c r="I103" s="34">
        <v>285737</v>
      </c>
      <c r="J103" s="35">
        <v>45135</v>
      </c>
      <c r="K103" s="37">
        <f t="shared" si="3"/>
        <v>6.330718954248366</v>
      </c>
    </row>
    <row r="104" spans="1:11" ht="15.75" customHeight="1">
      <c r="A104" s="28">
        <f t="shared" si="2"/>
        <v>100</v>
      </c>
      <c r="B104" s="125"/>
      <c r="C104" s="30" t="s">
        <v>49</v>
      </c>
      <c r="D104" s="31" t="s">
        <v>15</v>
      </c>
      <c r="E104" s="32" t="s">
        <v>50</v>
      </c>
      <c r="F104" s="33">
        <v>38688</v>
      </c>
      <c r="G104" s="31">
        <v>25</v>
      </c>
      <c r="H104" s="31">
        <v>4</v>
      </c>
      <c r="I104" s="34">
        <v>427217</v>
      </c>
      <c r="J104" s="35">
        <v>44960</v>
      </c>
      <c r="K104" s="37">
        <f t="shared" si="3"/>
        <v>9.502157473309609</v>
      </c>
    </row>
    <row r="105" spans="1:11" ht="15.75" customHeight="1">
      <c r="A105" s="28">
        <f t="shared" si="2"/>
        <v>101</v>
      </c>
      <c r="B105" s="125"/>
      <c r="C105" s="30" t="s">
        <v>97</v>
      </c>
      <c r="D105" s="31" t="s">
        <v>23</v>
      </c>
      <c r="E105" s="32" t="s">
        <v>24</v>
      </c>
      <c r="F105" s="33">
        <v>38632</v>
      </c>
      <c r="G105" s="31">
        <v>30</v>
      </c>
      <c r="H105" s="31">
        <v>12</v>
      </c>
      <c r="I105" s="34">
        <v>349893</v>
      </c>
      <c r="J105" s="35">
        <v>43050</v>
      </c>
      <c r="K105" s="37">
        <f t="shared" si="3"/>
        <v>8.127595818815331</v>
      </c>
    </row>
    <row r="106" spans="1:11" ht="15.75" customHeight="1">
      <c r="A106" s="28">
        <f t="shared" si="2"/>
        <v>102</v>
      </c>
      <c r="B106" s="125"/>
      <c r="C106" s="30" t="s">
        <v>220</v>
      </c>
      <c r="D106" s="31" t="s">
        <v>23</v>
      </c>
      <c r="E106" s="32" t="s">
        <v>35</v>
      </c>
      <c r="F106" s="33">
        <v>38450</v>
      </c>
      <c r="G106" s="31">
        <v>50</v>
      </c>
      <c r="H106" s="31">
        <v>12</v>
      </c>
      <c r="I106" s="34">
        <v>253212.5</v>
      </c>
      <c r="J106" s="35">
        <v>38704</v>
      </c>
      <c r="K106" s="37">
        <f t="shared" si="3"/>
        <v>6.5422824514262095</v>
      </c>
    </row>
    <row r="107" spans="1:11" ht="15.75" customHeight="1">
      <c r="A107" s="28">
        <f t="shared" si="2"/>
        <v>103</v>
      </c>
      <c r="B107" s="125"/>
      <c r="C107" s="30" t="s">
        <v>221</v>
      </c>
      <c r="D107" s="31" t="s">
        <v>18</v>
      </c>
      <c r="E107" s="32" t="s">
        <v>21</v>
      </c>
      <c r="F107" s="33">
        <v>38583</v>
      </c>
      <c r="G107" s="31">
        <v>40</v>
      </c>
      <c r="H107" s="31">
        <v>7</v>
      </c>
      <c r="I107" s="34">
        <v>285437</v>
      </c>
      <c r="J107" s="35">
        <v>36627</v>
      </c>
      <c r="K107" s="37">
        <f t="shared" si="3"/>
        <v>7.793076146012504</v>
      </c>
    </row>
    <row r="108" spans="1:11" ht="15.75" customHeight="1">
      <c r="A108" s="28">
        <f t="shared" si="2"/>
        <v>104</v>
      </c>
      <c r="B108" s="125"/>
      <c r="C108" s="30" t="s">
        <v>222</v>
      </c>
      <c r="D108" s="31" t="s">
        <v>23</v>
      </c>
      <c r="E108" s="32" t="s">
        <v>223</v>
      </c>
      <c r="F108" s="33">
        <v>38499</v>
      </c>
      <c r="G108" s="31">
        <v>20</v>
      </c>
      <c r="H108" s="31">
        <v>18</v>
      </c>
      <c r="I108" s="34">
        <v>258360.5</v>
      </c>
      <c r="J108" s="35">
        <v>36096</v>
      </c>
      <c r="K108" s="37">
        <f t="shared" si="3"/>
        <v>7.157593639184397</v>
      </c>
    </row>
    <row r="109" spans="1:11" ht="15.75" customHeight="1">
      <c r="A109" s="28">
        <f t="shared" si="2"/>
        <v>105</v>
      </c>
      <c r="B109" s="125"/>
      <c r="C109" s="30" t="s">
        <v>224</v>
      </c>
      <c r="D109" s="31" t="s">
        <v>23</v>
      </c>
      <c r="E109" s="32" t="s">
        <v>223</v>
      </c>
      <c r="F109" s="33">
        <v>38478</v>
      </c>
      <c r="G109" s="31">
        <v>39</v>
      </c>
      <c r="H109" s="31">
        <v>13</v>
      </c>
      <c r="I109" s="34">
        <v>214658.5</v>
      </c>
      <c r="J109" s="35">
        <v>34691</v>
      </c>
      <c r="K109" s="37">
        <f t="shared" si="3"/>
        <v>6.187728805742124</v>
      </c>
    </row>
    <row r="110" spans="1:11" ht="15.75" customHeight="1">
      <c r="A110" s="28">
        <f t="shared" si="2"/>
        <v>106</v>
      </c>
      <c r="B110" s="125"/>
      <c r="C110" s="30" t="s">
        <v>225</v>
      </c>
      <c r="D110" s="31" t="s">
        <v>18</v>
      </c>
      <c r="E110" s="32" t="s">
        <v>21</v>
      </c>
      <c r="F110" s="33">
        <v>38632</v>
      </c>
      <c r="G110" s="31">
        <v>51</v>
      </c>
      <c r="H110" s="31">
        <v>11</v>
      </c>
      <c r="I110" s="34">
        <v>271101</v>
      </c>
      <c r="J110" s="35">
        <v>34416</v>
      </c>
      <c r="K110" s="37">
        <f t="shared" si="3"/>
        <v>7.877179218967922</v>
      </c>
    </row>
    <row r="111" spans="1:11" ht="15.75" customHeight="1">
      <c r="A111" s="28">
        <f t="shared" si="2"/>
        <v>107</v>
      </c>
      <c r="B111" s="125"/>
      <c r="C111" s="30" t="s">
        <v>65</v>
      </c>
      <c r="D111" s="31" t="s">
        <v>66</v>
      </c>
      <c r="E111" s="32" t="s">
        <v>67</v>
      </c>
      <c r="F111" s="33">
        <v>38625</v>
      </c>
      <c r="G111" s="31">
        <v>29</v>
      </c>
      <c r="H111" s="31">
        <v>12</v>
      </c>
      <c r="I111" s="34">
        <v>279673</v>
      </c>
      <c r="J111" s="35">
        <v>34334</v>
      </c>
      <c r="K111" s="37">
        <f t="shared" si="3"/>
        <v>8.14565736587639</v>
      </c>
    </row>
    <row r="112" spans="1:11" ht="15.75" customHeight="1">
      <c r="A112" s="28">
        <f t="shared" si="2"/>
        <v>108</v>
      </c>
      <c r="B112" s="125"/>
      <c r="C112" s="30" t="s">
        <v>226</v>
      </c>
      <c r="D112" s="31" t="s">
        <v>12</v>
      </c>
      <c r="E112" s="32" t="s">
        <v>101</v>
      </c>
      <c r="F112" s="33">
        <v>38548</v>
      </c>
      <c r="G112" s="31">
        <v>15</v>
      </c>
      <c r="H112" s="31">
        <v>15</v>
      </c>
      <c r="I112" s="34">
        <v>268149.5</v>
      </c>
      <c r="J112" s="35">
        <v>33870</v>
      </c>
      <c r="K112" s="37">
        <f t="shared" si="3"/>
        <v>7.917020962503691</v>
      </c>
    </row>
    <row r="113" spans="1:11" ht="15.75" customHeight="1">
      <c r="A113" s="28">
        <f t="shared" si="2"/>
        <v>109</v>
      </c>
      <c r="B113" s="125"/>
      <c r="C113" s="30" t="s">
        <v>227</v>
      </c>
      <c r="D113" s="31" t="s">
        <v>37</v>
      </c>
      <c r="E113" s="32" t="s">
        <v>62</v>
      </c>
      <c r="F113" s="33">
        <v>38471</v>
      </c>
      <c r="G113" s="31">
        <v>27</v>
      </c>
      <c r="H113" s="31">
        <v>21</v>
      </c>
      <c r="I113" s="126">
        <v>238680.5</v>
      </c>
      <c r="J113" s="127">
        <v>32489</v>
      </c>
      <c r="K113" s="37">
        <f t="shared" si="3"/>
        <v>7.346501892948383</v>
      </c>
    </row>
    <row r="114" spans="1:11" ht="15.75" customHeight="1">
      <c r="A114" s="28">
        <f t="shared" si="2"/>
        <v>110</v>
      </c>
      <c r="B114" s="125"/>
      <c r="C114" s="30" t="s">
        <v>228</v>
      </c>
      <c r="D114" s="31" t="s">
        <v>23</v>
      </c>
      <c r="E114" s="32" t="s">
        <v>35</v>
      </c>
      <c r="F114" s="33">
        <v>38485</v>
      </c>
      <c r="G114" s="31">
        <v>60</v>
      </c>
      <c r="H114" s="31">
        <v>15</v>
      </c>
      <c r="I114" s="34">
        <v>221374</v>
      </c>
      <c r="J114" s="35">
        <v>30734</v>
      </c>
      <c r="K114" s="37">
        <f t="shared" si="3"/>
        <v>7.202902323160019</v>
      </c>
    </row>
    <row r="115" spans="1:11" ht="15.75" customHeight="1">
      <c r="A115" s="28">
        <f t="shared" si="2"/>
        <v>111</v>
      </c>
      <c r="B115" s="125"/>
      <c r="C115" s="30" t="s">
        <v>229</v>
      </c>
      <c r="D115" s="31" t="s">
        <v>18</v>
      </c>
      <c r="E115" s="32" t="s">
        <v>93</v>
      </c>
      <c r="F115" s="33">
        <v>38618</v>
      </c>
      <c r="G115" s="31">
        <v>41</v>
      </c>
      <c r="H115" s="31">
        <v>11</v>
      </c>
      <c r="I115" s="34">
        <v>230431</v>
      </c>
      <c r="J115" s="35">
        <v>29876</v>
      </c>
      <c r="K115" s="37">
        <f t="shared" si="3"/>
        <v>7.71291337528451</v>
      </c>
    </row>
    <row r="116" spans="1:11" ht="15.75" customHeight="1">
      <c r="A116" s="28">
        <f t="shared" si="2"/>
        <v>112</v>
      </c>
      <c r="B116" s="125"/>
      <c r="C116" s="30" t="s">
        <v>230</v>
      </c>
      <c r="D116" s="31" t="s">
        <v>23</v>
      </c>
      <c r="E116" s="32" t="s">
        <v>16</v>
      </c>
      <c r="F116" s="33">
        <v>38611</v>
      </c>
      <c r="G116" s="31">
        <v>27</v>
      </c>
      <c r="H116" s="31">
        <v>12</v>
      </c>
      <c r="I116" s="34">
        <v>211468.5</v>
      </c>
      <c r="J116" s="35">
        <v>29613</v>
      </c>
      <c r="K116" s="37">
        <f t="shared" si="3"/>
        <v>7.1410698004254884</v>
      </c>
    </row>
    <row r="117" spans="1:11" ht="15.75" customHeight="1">
      <c r="A117" s="28">
        <f t="shared" si="2"/>
        <v>113</v>
      </c>
      <c r="B117" s="125"/>
      <c r="C117" s="30" t="s">
        <v>231</v>
      </c>
      <c r="D117" s="31" t="s">
        <v>18</v>
      </c>
      <c r="E117" s="32" t="s">
        <v>21</v>
      </c>
      <c r="F117" s="33">
        <v>38604</v>
      </c>
      <c r="G117" s="31">
        <v>40</v>
      </c>
      <c r="H117" s="31">
        <v>7</v>
      </c>
      <c r="I117" s="34">
        <v>209860</v>
      </c>
      <c r="J117" s="35">
        <v>29329</v>
      </c>
      <c r="K117" s="37">
        <f t="shared" si="3"/>
        <v>7.155375225885642</v>
      </c>
    </row>
    <row r="118" spans="1:11" ht="15.75" customHeight="1">
      <c r="A118" s="28">
        <f t="shared" si="2"/>
        <v>114</v>
      </c>
      <c r="B118" s="125"/>
      <c r="C118" s="30" t="s">
        <v>87</v>
      </c>
      <c r="D118" s="31" t="s">
        <v>23</v>
      </c>
      <c r="E118" s="32" t="s">
        <v>26</v>
      </c>
      <c r="F118" s="33">
        <v>38632</v>
      </c>
      <c r="G118" s="31">
        <v>30</v>
      </c>
      <c r="H118" s="31">
        <v>12</v>
      </c>
      <c r="I118" s="34">
        <v>205767.5</v>
      </c>
      <c r="J118" s="35">
        <v>28546</v>
      </c>
      <c r="K118" s="37">
        <f t="shared" si="3"/>
        <v>7.208277867301899</v>
      </c>
    </row>
    <row r="119" spans="1:11" ht="15.75" customHeight="1">
      <c r="A119" s="28">
        <f t="shared" si="2"/>
        <v>115</v>
      </c>
      <c r="B119" s="125"/>
      <c r="C119" s="30" t="s">
        <v>232</v>
      </c>
      <c r="D119" s="31" t="s">
        <v>18</v>
      </c>
      <c r="E119" s="32" t="s">
        <v>21</v>
      </c>
      <c r="F119" s="33">
        <v>38401</v>
      </c>
      <c r="G119" s="31">
        <v>50</v>
      </c>
      <c r="H119" s="31">
        <v>18</v>
      </c>
      <c r="I119" s="34">
        <v>193743</v>
      </c>
      <c r="J119" s="35">
        <v>28225</v>
      </c>
      <c r="K119" s="37">
        <f t="shared" si="3"/>
        <v>6.864233835252436</v>
      </c>
    </row>
    <row r="120" spans="1:11" ht="15.75" customHeight="1">
      <c r="A120" s="28">
        <f t="shared" si="2"/>
        <v>116</v>
      </c>
      <c r="B120" s="125"/>
      <c r="C120" s="30">
        <v>36</v>
      </c>
      <c r="D120" s="31" t="s">
        <v>15</v>
      </c>
      <c r="E120" s="32" t="s">
        <v>57</v>
      </c>
      <c r="F120" s="33">
        <v>38688</v>
      </c>
      <c r="G120" s="31">
        <v>60</v>
      </c>
      <c r="H120" s="31">
        <v>4</v>
      </c>
      <c r="I120" s="34">
        <v>192556</v>
      </c>
      <c r="J120" s="35">
        <v>27845</v>
      </c>
      <c r="K120" s="37">
        <f t="shared" si="3"/>
        <v>6.915281019931765</v>
      </c>
    </row>
    <row r="121" spans="1:11" ht="15.75" customHeight="1">
      <c r="A121" s="28">
        <f t="shared" si="2"/>
        <v>117</v>
      </c>
      <c r="B121" s="125"/>
      <c r="C121" s="30" t="s">
        <v>102</v>
      </c>
      <c r="D121" s="31" t="s">
        <v>103</v>
      </c>
      <c r="E121" s="32" t="s">
        <v>104</v>
      </c>
      <c r="F121" s="33">
        <v>38639</v>
      </c>
      <c r="G121" s="31">
        <v>13</v>
      </c>
      <c r="H121" s="31">
        <v>11</v>
      </c>
      <c r="I121" s="34">
        <v>200529</v>
      </c>
      <c r="J121" s="35">
        <v>25779</v>
      </c>
      <c r="K121" s="37">
        <f t="shared" si="3"/>
        <v>7.7787734202257655</v>
      </c>
    </row>
    <row r="122" spans="1:11" ht="15.75" customHeight="1">
      <c r="A122" s="28">
        <f t="shared" si="2"/>
        <v>118</v>
      </c>
      <c r="B122" s="125"/>
      <c r="C122" s="30" t="s">
        <v>56</v>
      </c>
      <c r="D122" s="31" t="s">
        <v>15</v>
      </c>
      <c r="E122" s="32" t="s">
        <v>50</v>
      </c>
      <c r="F122" s="33">
        <v>38681</v>
      </c>
      <c r="G122" s="31">
        <v>20</v>
      </c>
      <c r="H122" s="31">
        <v>5</v>
      </c>
      <c r="I122" s="34">
        <v>187500.5</v>
      </c>
      <c r="J122" s="35">
        <v>25269</v>
      </c>
      <c r="K122" s="37">
        <f t="shared" si="3"/>
        <v>7.420178875301753</v>
      </c>
    </row>
    <row r="123" spans="1:11" ht="15.75" customHeight="1">
      <c r="A123" s="28">
        <f t="shared" si="2"/>
        <v>119</v>
      </c>
      <c r="B123" s="125"/>
      <c r="C123" s="30" t="s">
        <v>43</v>
      </c>
      <c r="D123" s="31" t="s">
        <v>18</v>
      </c>
      <c r="E123" s="32" t="s">
        <v>44</v>
      </c>
      <c r="F123" s="33">
        <v>38688</v>
      </c>
      <c r="G123" s="31">
        <v>20</v>
      </c>
      <c r="H123" s="31">
        <v>4</v>
      </c>
      <c r="I123" s="34">
        <v>215625</v>
      </c>
      <c r="J123" s="35">
        <v>24764</v>
      </c>
      <c r="K123" s="37">
        <f t="shared" si="3"/>
        <v>8.70719592957519</v>
      </c>
    </row>
    <row r="124" spans="1:11" ht="15.75" customHeight="1">
      <c r="A124" s="28">
        <f t="shared" si="2"/>
        <v>120</v>
      </c>
      <c r="B124" s="125"/>
      <c r="C124" s="30" t="s">
        <v>233</v>
      </c>
      <c r="D124" s="31" t="s">
        <v>23</v>
      </c>
      <c r="E124" s="32" t="s">
        <v>28</v>
      </c>
      <c r="F124" s="33">
        <v>38352</v>
      </c>
      <c r="G124" s="31">
        <v>18</v>
      </c>
      <c r="H124" s="31">
        <v>13</v>
      </c>
      <c r="I124" s="34">
        <v>210766.75</v>
      </c>
      <c r="J124" s="35">
        <v>24328</v>
      </c>
      <c r="K124" s="37">
        <f t="shared" si="3"/>
        <v>8.663546119697468</v>
      </c>
    </row>
    <row r="125" spans="1:11" ht="15.75" customHeight="1">
      <c r="A125" s="28">
        <f t="shared" si="2"/>
        <v>121</v>
      </c>
      <c r="B125" s="125"/>
      <c r="C125" s="30" t="s">
        <v>234</v>
      </c>
      <c r="D125" s="31" t="s">
        <v>12</v>
      </c>
      <c r="E125" s="32" t="s">
        <v>101</v>
      </c>
      <c r="F125" s="33">
        <v>38569</v>
      </c>
      <c r="G125" s="31">
        <v>13</v>
      </c>
      <c r="H125" s="31">
        <v>12</v>
      </c>
      <c r="I125" s="34">
        <v>198624</v>
      </c>
      <c r="J125" s="35">
        <v>24261</v>
      </c>
      <c r="K125" s="37">
        <f t="shared" si="3"/>
        <v>8.186966736737974</v>
      </c>
    </row>
    <row r="126" spans="1:11" ht="15.75" customHeight="1">
      <c r="A126" s="28">
        <f t="shared" si="2"/>
        <v>122</v>
      </c>
      <c r="B126" s="125"/>
      <c r="C126" s="30" t="s">
        <v>235</v>
      </c>
      <c r="D126" s="31" t="s">
        <v>15</v>
      </c>
      <c r="E126" s="32" t="s">
        <v>236</v>
      </c>
      <c r="F126" s="33">
        <v>38457</v>
      </c>
      <c r="G126" s="31">
        <v>50</v>
      </c>
      <c r="H126" s="31">
        <v>17</v>
      </c>
      <c r="I126" s="34">
        <v>138956</v>
      </c>
      <c r="J126" s="35">
        <v>23644</v>
      </c>
      <c r="K126" s="37">
        <f t="shared" si="3"/>
        <v>5.877008966333953</v>
      </c>
    </row>
    <row r="127" spans="1:11" ht="15.75" customHeight="1">
      <c r="A127" s="28">
        <f t="shared" si="2"/>
        <v>123</v>
      </c>
      <c r="B127" s="125"/>
      <c r="C127" s="30" t="s">
        <v>237</v>
      </c>
      <c r="D127" s="31" t="s">
        <v>23</v>
      </c>
      <c r="E127" s="32" t="s">
        <v>35</v>
      </c>
      <c r="F127" s="33">
        <v>38436</v>
      </c>
      <c r="G127" s="31">
        <v>40</v>
      </c>
      <c r="H127" s="31">
        <v>15</v>
      </c>
      <c r="I127" s="34">
        <v>149419.5</v>
      </c>
      <c r="J127" s="35">
        <v>23551</v>
      </c>
      <c r="K127" s="37">
        <f t="shared" si="3"/>
        <v>6.34450766421808</v>
      </c>
    </row>
    <row r="128" spans="1:11" ht="15.75" customHeight="1">
      <c r="A128" s="28">
        <f t="shared" si="2"/>
        <v>124</v>
      </c>
      <c r="B128" s="125"/>
      <c r="C128" s="30" t="s">
        <v>238</v>
      </c>
      <c r="D128" s="31" t="s">
        <v>15</v>
      </c>
      <c r="E128" s="32" t="s">
        <v>50</v>
      </c>
      <c r="F128" s="33">
        <v>38583</v>
      </c>
      <c r="G128" s="31">
        <v>20</v>
      </c>
      <c r="H128" s="31">
        <v>12</v>
      </c>
      <c r="I128" s="34">
        <v>159060</v>
      </c>
      <c r="J128" s="35">
        <v>22887</v>
      </c>
      <c r="K128" s="37">
        <f t="shared" si="3"/>
        <v>6.9497968278935645</v>
      </c>
    </row>
    <row r="129" spans="1:11" ht="15.75" customHeight="1">
      <c r="A129" s="28">
        <f t="shared" si="2"/>
        <v>125</v>
      </c>
      <c r="B129" s="125"/>
      <c r="C129" s="30" t="s">
        <v>239</v>
      </c>
      <c r="D129" s="31" t="s">
        <v>61</v>
      </c>
      <c r="E129" s="32" t="s">
        <v>72</v>
      </c>
      <c r="F129" s="33">
        <v>38499</v>
      </c>
      <c r="G129" s="31">
        <v>5</v>
      </c>
      <c r="H129" s="31">
        <v>23</v>
      </c>
      <c r="I129" s="34">
        <v>121387.5</v>
      </c>
      <c r="J129" s="35">
        <v>20995</v>
      </c>
      <c r="K129" s="37">
        <f t="shared" si="3"/>
        <v>5.781733746130031</v>
      </c>
    </row>
    <row r="130" spans="1:11" ht="15.75" customHeight="1">
      <c r="A130" s="28">
        <f t="shared" si="2"/>
        <v>126</v>
      </c>
      <c r="B130" s="125"/>
      <c r="C130" s="30" t="s">
        <v>240</v>
      </c>
      <c r="D130" s="31" t="s">
        <v>18</v>
      </c>
      <c r="E130" s="32" t="s">
        <v>241</v>
      </c>
      <c r="F130" s="33">
        <v>38359</v>
      </c>
      <c r="G130" s="31">
        <v>13</v>
      </c>
      <c r="H130" s="31">
        <v>29</v>
      </c>
      <c r="I130" s="34">
        <v>133956</v>
      </c>
      <c r="J130" s="35">
        <v>20761</v>
      </c>
      <c r="K130" s="37">
        <f t="shared" si="3"/>
        <v>6.4522903521025</v>
      </c>
    </row>
    <row r="131" spans="1:11" ht="15.75" customHeight="1">
      <c r="A131" s="28">
        <f t="shared" si="2"/>
        <v>127</v>
      </c>
      <c r="B131" s="125"/>
      <c r="C131" s="30" t="s">
        <v>242</v>
      </c>
      <c r="D131" s="31" t="s">
        <v>23</v>
      </c>
      <c r="E131" s="32" t="s">
        <v>16</v>
      </c>
      <c r="F131" s="33">
        <v>38604</v>
      </c>
      <c r="G131" s="31">
        <v>15</v>
      </c>
      <c r="H131" s="31">
        <v>14</v>
      </c>
      <c r="I131" s="34">
        <v>127949.5</v>
      </c>
      <c r="J131" s="35">
        <v>20049</v>
      </c>
      <c r="K131" s="37">
        <f t="shared" si="3"/>
        <v>6.381839493241558</v>
      </c>
    </row>
    <row r="132" spans="1:11" ht="15.75" customHeight="1">
      <c r="A132" s="28">
        <f t="shared" si="2"/>
        <v>128</v>
      </c>
      <c r="B132" s="125"/>
      <c r="C132" s="30" t="s">
        <v>243</v>
      </c>
      <c r="D132" s="31" t="s">
        <v>15</v>
      </c>
      <c r="E132" s="32" t="s">
        <v>50</v>
      </c>
      <c r="F132" s="33">
        <v>38471</v>
      </c>
      <c r="G132" s="31">
        <v>14</v>
      </c>
      <c r="H132" s="31">
        <v>19</v>
      </c>
      <c r="I132" s="34">
        <v>99953</v>
      </c>
      <c r="J132" s="35">
        <v>19701</v>
      </c>
      <c r="K132" s="37">
        <f t="shared" si="3"/>
        <v>5.073498807167149</v>
      </c>
    </row>
    <row r="133" spans="1:11" ht="15.75" customHeight="1">
      <c r="A133" s="28">
        <f aca="true" t="shared" si="4" ref="A133:A196">ROW()-4</f>
        <v>129</v>
      </c>
      <c r="B133" s="125"/>
      <c r="C133" s="30" t="s">
        <v>244</v>
      </c>
      <c r="D133" s="31" t="s">
        <v>66</v>
      </c>
      <c r="E133" s="32" t="s">
        <v>245</v>
      </c>
      <c r="F133" s="33">
        <v>38681</v>
      </c>
      <c r="G133" s="31">
        <v>29</v>
      </c>
      <c r="H133" s="31">
        <v>4</v>
      </c>
      <c r="I133" s="34">
        <v>159434</v>
      </c>
      <c r="J133" s="35">
        <v>19231</v>
      </c>
      <c r="K133" s="37">
        <f aca="true" t="shared" si="5" ref="K133:K196">I133/J133</f>
        <v>8.290468514377828</v>
      </c>
    </row>
    <row r="134" spans="1:11" ht="15.75" customHeight="1">
      <c r="A134" s="28">
        <f t="shared" si="4"/>
        <v>130</v>
      </c>
      <c r="B134" s="125"/>
      <c r="C134" s="30" t="s">
        <v>246</v>
      </c>
      <c r="D134" s="31" t="s">
        <v>61</v>
      </c>
      <c r="E134" s="32" t="s">
        <v>247</v>
      </c>
      <c r="F134" s="33">
        <v>38562</v>
      </c>
      <c r="G134" s="31">
        <v>17</v>
      </c>
      <c r="H134" s="31">
        <v>12</v>
      </c>
      <c r="I134" s="34">
        <v>123277</v>
      </c>
      <c r="J134" s="35">
        <v>18443</v>
      </c>
      <c r="K134" s="37">
        <f t="shared" si="5"/>
        <v>6.684216233801442</v>
      </c>
    </row>
    <row r="135" spans="1:11" ht="15.75" customHeight="1">
      <c r="A135" s="28">
        <f t="shared" si="4"/>
        <v>131</v>
      </c>
      <c r="B135" s="125"/>
      <c r="C135" s="30" t="s">
        <v>248</v>
      </c>
      <c r="D135" s="31" t="s">
        <v>249</v>
      </c>
      <c r="E135" s="32" t="s">
        <v>250</v>
      </c>
      <c r="F135" s="33">
        <v>38569</v>
      </c>
      <c r="G135" s="31">
        <v>12</v>
      </c>
      <c r="H135" s="31">
        <v>13</v>
      </c>
      <c r="I135" s="34">
        <v>109153</v>
      </c>
      <c r="J135" s="35">
        <v>17297</v>
      </c>
      <c r="K135" s="37">
        <f t="shared" si="5"/>
        <v>6.310516274498468</v>
      </c>
    </row>
    <row r="136" spans="1:11" ht="15.75" customHeight="1">
      <c r="A136" s="28">
        <f t="shared" si="4"/>
        <v>132</v>
      </c>
      <c r="B136" s="125"/>
      <c r="C136" s="30" t="s">
        <v>251</v>
      </c>
      <c r="D136" s="31" t="s">
        <v>15</v>
      </c>
      <c r="E136" s="32" t="s">
        <v>50</v>
      </c>
      <c r="F136" s="33">
        <v>38401</v>
      </c>
      <c r="G136" s="31">
        <v>8</v>
      </c>
      <c r="H136" s="31">
        <v>20</v>
      </c>
      <c r="I136" s="34">
        <v>124535</v>
      </c>
      <c r="J136" s="35">
        <v>17002</v>
      </c>
      <c r="K136" s="37">
        <f t="shared" si="5"/>
        <v>7.32472650276438</v>
      </c>
    </row>
    <row r="137" spans="1:11" ht="15.75" customHeight="1">
      <c r="A137" s="28">
        <f t="shared" si="4"/>
        <v>133</v>
      </c>
      <c r="B137" s="125"/>
      <c r="C137" s="30" t="s">
        <v>252</v>
      </c>
      <c r="D137" s="31" t="s">
        <v>103</v>
      </c>
      <c r="E137" s="32" t="s">
        <v>253</v>
      </c>
      <c r="F137" s="33">
        <v>38492</v>
      </c>
      <c r="G137" s="31">
        <v>4</v>
      </c>
      <c r="H137" s="31">
        <v>15</v>
      </c>
      <c r="I137" s="34">
        <v>114473.43</v>
      </c>
      <c r="J137" s="35">
        <v>16413</v>
      </c>
      <c r="K137" s="37">
        <f t="shared" si="5"/>
        <v>6.974558581612136</v>
      </c>
    </row>
    <row r="138" spans="1:11" ht="15.75" customHeight="1">
      <c r="A138" s="28">
        <f t="shared" si="4"/>
        <v>134</v>
      </c>
      <c r="B138" s="125"/>
      <c r="C138" s="30" t="s">
        <v>254</v>
      </c>
      <c r="D138" s="31" t="s">
        <v>15</v>
      </c>
      <c r="E138" s="32" t="s">
        <v>50</v>
      </c>
      <c r="F138" s="33">
        <v>38415</v>
      </c>
      <c r="G138" s="31">
        <v>40</v>
      </c>
      <c r="H138" s="31">
        <v>10</v>
      </c>
      <c r="I138" s="34">
        <v>97588</v>
      </c>
      <c r="J138" s="35">
        <v>16384</v>
      </c>
      <c r="K138" s="37">
        <f t="shared" si="5"/>
        <v>5.956298828125</v>
      </c>
    </row>
    <row r="139" spans="1:11" ht="15.75" customHeight="1">
      <c r="A139" s="28">
        <f t="shared" si="4"/>
        <v>135</v>
      </c>
      <c r="B139" s="125"/>
      <c r="C139" s="30" t="s">
        <v>79</v>
      </c>
      <c r="D139" s="31" t="s">
        <v>23</v>
      </c>
      <c r="E139" s="32" t="s">
        <v>23</v>
      </c>
      <c r="F139" s="33">
        <v>38681</v>
      </c>
      <c r="G139" s="31">
        <v>15</v>
      </c>
      <c r="H139" s="31">
        <v>5</v>
      </c>
      <c r="I139" s="34">
        <v>142544</v>
      </c>
      <c r="J139" s="35">
        <v>16084</v>
      </c>
      <c r="K139" s="37">
        <f t="shared" si="5"/>
        <v>8.862472021885104</v>
      </c>
    </row>
    <row r="140" spans="1:11" ht="15.75" customHeight="1">
      <c r="A140" s="28">
        <f t="shared" si="4"/>
        <v>136</v>
      </c>
      <c r="B140" s="125"/>
      <c r="C140" s="30" t="s">
        <v>255</v>
      </c>
      <c r="D140" s="31" t="s">
        <v>37</v>
      </c>
      <c r="E140" s="32" t="s">
        <v>184</v>
      </c>
      <c r="F140" s="33">
        <v>38618</v>
      </c>
      <c r="G140" s="31">
        <v>14</v>
      </c>
      <c r="H140" s="31">
        <v>13</v>
      </c>
      <c r="I140" s="126">
        <v>113514.5</v>
      </c>
      <c r="J140" s="127">
        <v>15713</v>
      </c>
      <c r="K140" s="37">
        <f t="shared" si="5"/>
        <v>7.224241074269713</v>
      </c>
    </row>
    <row r="141" spans="1:11" ht="15.75" customHeight="1">
      <c r="A141" s="28">
        <f t="shared" si="4"/>
        <v>137</v>
      </c>
      <c r="B141" s="125"/>
      <c r="C141" s="30" t="s">
        <v>83</v>
      </c>
      <c r="D141" s="31" t="s">
        <v>249</v>
      </c>
      <c r="E141" s="32" t="s">
        <v>256</v>
      </c>
      <c r="F141" s="33">
        <v>38688</v>
      </c>
      <c r="G141" s="31">
        <v>25</v>
      </c>
      <c r="H141" s="31">
        <v>4</v>
      </c>
      <c r="I141" s="34">
        <v>107245</v>
      </c>
      <c r="J141" s="35">
        <v>15416</v>
      </c>
      <c r="K141" s="37">
        <f t="shared" si="5"/>
        <v>6.956733264141152</v>
      </c>
    </row>
    <row r="142" spans="1:11" ht="15.75" customHeight="1">
      <c r="A142" s="28">
        <f t="shared" si="4"/>
        <v>138</v>
      </c>
      <c r="B142" s="125"/>
      <c r="C142" s="30" t="s">
        <v>257</v>
      </c>
      <c r="D142" s="31" t="s">
        <v>103</v>
      </c>
      <c r="E142" s="32" t="s">
        <v>104</v>
      </c>
      <c r="F142" s="33">
        <v>38450</v>
      </c>
      <c r="G142" s="31">
        <v>3</v>
      </c>
      <c r="H142" s="31">
        <v>22</v>
      </c>
      <c r="I142" s="34">
        <v>93609.5</v>
      </c>
      <c r="J142" s="35">
        <v>14688</v>
      </c>
      <c r="K142" s="37">
        <f t="shared" si="5"/>
        <v>6.373195806100218</v>
      </c>
    </row>
    <row r="143" spans="1:11" ht="15.75" customHeight="1">
      <c r="A143" s="28">
        <f t="shared" si="4"/>
        <v>139</v>
      </c>
      <c r="B143" s="125"/>
      <c r="C143" s="30" t="s">
        <v>258</v>
      </c>
      <c r="D143" s="31" t="s">
        <v>12</v>
      </c>
      <c r="E143" s="32" t="s">
        <v>101</v>
      </c>
      <c r="F143" s="33">
        <v>38387</v>
      </c>
      <c r="G143" s="31">
        <v>8</v>
      </c>
      <c r="H143" s="31">
        <v>25</v>
      </c>
      <c r="I143" s="34">
        <v>88049.5</v>
      </c>
      <c r="J143" s="35">
        <v>13745</v>
      </c>
      <c r="K143" s="37">
        <f t="shared" si="5"/>
        <v>6.405929428883231</v>
      </c>
    </row>
    <row r="144" spans="1:11" ht="15.75" customHeight="1">
      <c r="A144" s="28">
        <f t="shared" si="4"/>
        <v>140</v>
      </c>
      <c r="B144" s="125"/>
      <c r="C144" s="30" t="s">
        <v>31</v>
      </c>
      <c r="D144" s="31" t="s">
        <v>15</v>
      </c>
      <c r="E144" s="32" t="s">
        <v>32</v>
      </c>
      <c r="F144" s="33">
        <v>38702</v>
      </c>
      <c r="G144" s="31">
        <v>20</v>
      </c>
      <c r="H144" s="31">
        <v>2</v>
      </c>
      <c r="I144" s="34">
        <v>102017.5</v>
      </c>
      <c r="J144" s="35">
        <v>13680</v>
      </c>
      <c r="K144" s="37">
        <f t="shared" si="5"/>
        <v>7.4574195906432745</v>
      </c>
    </row>
    <row r="145" spans="1:11" ht="15.75" customHeight="1">
      <c r="A145" s="28">
        <f t="shared" si="4"/>
        <v>141</v>
      </c>
      <c r="B145" s="125"/>
      <c r="C145" s="30" t="s">
        <v>259</v>
      </c>
      <c r="D145" s="31" t="s">
        <v>61</v>
      </c>
      <c r="E145" s="32" t="s">
        <v>76</v>
      </c>
      <c r="F145" s="33">
        <v>38639</v>
      </c>
      <c r="G145" s="31">
        <v>7</v>
      </c>
      <c r="H145" s="31">
        <v>9</v>
      </c>
      <c r="I145" s="34">
        <v>97798</v>
      </c>
      <c r="J145" s="35">
        <v>13610</v>
      </c>
      <c r="K145" s="37">
        <f t="shared" si="5"/>
        <v>7.185745775165319</v>
      </c>
    </row>
    <row r="146" spans="1:11" ht="15.75" customHeight="1">
      <c r="A146" s="28">
        <f t="shared" si="4"/>
        <v>142</v>
      </c>
      <c r="B146" s="125"/>
      <c r="C146" s="30" t="s">
        <v>260</v>
      </c>
      <c r="D146" s="31" t="s">
        <v>249</v>
      </c>
      <c r="E146" s="32" t="s">
        <v>261</v>
      </c>
      <c r="F146" s="33">
        <v>38478</v>
      </c>
      <c r="G146" s="31">
        <v>6</v>
      </c>
      <c r="H146" s="31">
        <v>20</v>
      </c>
      <c r="I146" s="34">
        <v>75140</v>
      </c>
      <c r="J146" s="35">
        <v>13319</v>
      </c>
      <c r="K146" s="37">
        <f t="shared" si="5"/>
        <v>5.641564682033185</v>
      </c>
    </row>
    <row r="147" spans="1:11" ht="15.75" customHeight="1">
      <c r="A147" s="28">
        <f t="shared" si="4"/>
        <v>143</v>
      </c>
      <c r="B147" s="125"/>
      <c r="C147" s="30" t="s">
        <v>75</v>
      </c>
      <c r="D147" s="31" t="s">
        <v>61</v>
      </c>
      <c r="E147" s="32" t="s">
        <v>76</v>
      </c>
      <c r="F147" s="33">
        <v>38660</v>
      </c>
      <c r="G147" s="31">
        <v>8</v>
      </c>
      <c r="H147" s="31">
        <v>8</v>
      </c>
      <c r="I147" s="34">
        <v>86245</v>
      </c>
      <c r="J147" s="35">
        <v>13285</v>
      </c>
      <c r="K147" s="37">
        <f t="shared" si="5"/>
        <v>6.491908167105758</v>
      </c>
    </row>
    <row r="148" spans="1:11" ht="15.75" customHeight="1">
      <c r="A148" s="28">
        <f t="shared" si="4"/>
        <v>144</v>
      </c>
      <c r="B148" s="125"/>
      <c r="C148" s="30" t="s">
        <v>95</v>
      </c>
      <c r="D148" s="31" t="s">
        <v>61</v>
      </c>
      <c r="E148" s="32" t="s">
        <v>96</v>
      </c>
      <c r="F148" s="33">
        <v>38618</v>
      </c>
      <c r="G148" s="31">
        <v>12</v>
      </c>
      <c r="H148" s="31">
        <v>9</v>
      </c>
      <c r="I148" s="34">
        <v>86121</v>
      </c>
      <c r="J148" s="35">
        <v>13050</v>
      </c>
      <c r="K148" s="37">
        <f t="shared" si="5"/>
        <v>6.599310344827586</v>
      </c>
    </row>
    <row r="149" spans="1:11" ht="15.75" customHeight="1">
      <c r="A149" s="28">
        <f t="shared" si="4"/>
        <v>145</v>
      </c>
      <c r="B149" s="125"/>
      <c r="C149" s="30" t="s">
        <v>262</v>
      </c>
      <c r="D149" s="31" t="s">
        <v>103</v>
      </c>
      <c r="E149" s="32" t="s">
        <v>263</v>
      </c>
      <c r="F149" s="33">
        <v>38429</v>
      </c>
      <c r="G149" s="31">
        <v>13</v>
      </c>
      <c r="H149" s="31">
        <v>18</v>
      </c>
      <c r="I149" s="34">
        <v>97993</v>
      </c>
      <c r="J149" s="35">
        <v>12913</v>
      </c>
      <c r="K149" s="37">
        <f t="shared" si="5"/>
        <v>7.588709052892434</v>
      </c>
    </row>
    <row r="150" spans="1:11" ht="15.75" customHeight="1">
      <c r="A150" s="28">
        <f t="shared" si="4"/>
        <v>146</v>
      </c>
      <c r="B150" s="125"/>
      <c r="C150" s="30" t="s">
        <v>264</v>
      </c>
      <c r="D150" s="31" t="s">
        <v>23</v>
      </c>
      <c r="E150" s="32" t="s">
        <v>223</v>
      </c>
      <c r="F150" s="33">
        <v>38499</v>
      </c>
      <c r="G150" s="31">
        <v>10</v>
      </c>
      <c r="H150" s="31">
        <v>16</v>
      </c>
      <c r="I150" s="34">
        <v>83345.5</v>
      </c>
      <c r="J150" s="35">
        <v>11698</v>
      </c>
      <c r="K150" s="37">
        <f t="shared" si="5"/>
        <v>7.124764917079843</v>
      </c>
    </row>
    <row r="151" spans="1:11" ht="15.75" customHeight="1">
      <c r="A151" s="28">
        <f t="shared" si="4"/>
        <v>147</v>
      </c>
      <c r="B151" s="125"/>
      <c r="C151" s="30" t="s">
        <v>265</v>
      </c>
      <c r="D151" s="31" t="s">
        <v>61</v>
      </c>
      <c r="E151" s="32" t="s">
        <v>72</v>
      </c>
      <c r="F151" s="33">
        <v>38373</v>
      </c>
      <c r="G151" s="31">
        <v>2</v>
      </c>
      <c r="H151" s="31">
        <v>35</v>
      </c>
      <c r="I151" s="34">
        <v>73333.5</v>
      </c>
      <c r="J151" s="35">
        <v>11655</v>
      </c>
      <c r="K151" s="37">
        <f t="shared" si="5"/>
        <v>6.292020592020592</v>
      </c>
    </row>
    <row r="152" spans="1:11" ht="15.75" customHeight="1">
      <c r="A152" s="28">
        <f t="shared" si="4"/>
        <v>148</v>
      </c>
      <c r="B152" s="125"/>
      <c r="C152" s="30" t="s">
        <v>266</v>
      </c>
      <c r="D152" s="31" t="s">
        <v>61</v>
      </c>
      <c r="E152" s="32" t="s">
        <v>76</v>
      </c>
      <c r="F152" s="33">
        <v>38492</v>
      </c>
      <c r="G152" s="31">
        <v>4</v>
      </c>
      <c r="H152" s="31">
        <v>21</v>
      </c>
      <c r="I152" s="34">
        <v>68446.5</v>
      </c>
      <c r="J152" s="35">
        <v>11534</v>
      </c>
      <c r="K152" s="37">
        <f t="shared" si="5"/>
        <v>5.934324605514132</v>
      </c>
    </row>
    <row r="153" spans="1:11" ht="15.75" customHeight="1">
      <c r="A153" s="28">
        <f t="shared" si="4"/>
        <v>149</v>
      </c>
      <c r="B153" s="125"/>
      <c r="C153" s="30" t="s">
        <v>267</v>
      </c>
      <c r="D153" s="31" t="s">
        <v>66</v>
      </c>
      <c r="E153" s="32" t="s">
        <v>108</v>
      </c>
      <c r="F153" s="33">
        <v>38443</v>
      </c>
      <c r="G153" s="31">
        <v>5</v>
      </c>
      <c r="H153" s="31">
        <v>21</v>
      </c>
      <c r="I153" s="34">
        <v>76378</v>
      </c>
      <c r="J153" s="35">
        <v>11118</v>
      </c>
      <c r="K153" s="37">
        <f t="shared" si="5"/>
        <v>6.869760748336032</v>
      </c>
    </row>
    <row r="154" spans="1:11" ht="15.75" customHeight="1">
      <c r="A154" s="28">
        <f t="shared" si="4"/>
        <v>150</v>
      </c>
      <c r="B154" s="125"/>
      <c r="C154" s="30" t="s">
        <v>60</v>
      </c>
      <c r="D154" s="31" t="s">
        <v>61</v>
      </c>
      <c r="E154" s="32" t="s">
        <v>62</v>
      </c>
      <c r="F154" s="33">
        <v>38597</v>
      </c>
      <c r="G154" s="31">
        <v>11</v>
      </c>
      <c r="H154" s="31">
        <v>10</v>
      </c>
      <c r="I154" s="34">
        <v>80924</v>
      </c>
      <c r="J154" s="35">
        <v>11076</v>
      </c>
      <c r="K154" s="37">
        <f t="shared" si="5"/>
        <v>7.306247742867461</v>
      </c>
    </row>
    <row r="155" spans="1:11" ht="15.75" customHeight="1">
      <c r="A155" s="28">
        <f t="shared" si="4"/>
        <v>151</v>
      </c>
      <c r="B155" s="125"/>
      <c r="C155" s="30" t="s">
        <v>90</v>
      </c>
      <c r="D155" s="31" t="s">
        <v>15</v>
      </c>
      <c r="E155" s="32" t="s">
        <v>91</v>
      </c>
      <c r="F155" s="33">
        <v>38646</v>
      </c>
      <c r="G155" s="31">
        <v>70</v>
      </c>
      <c r="H155" s="31">
        <v>9</v>
      </c>
      <c r="I155" s="34">
        <v>57956.5</v>
      </c>
      <c r="J155" s="35">
        <v>10831</v>
      </c>
      <c r="K155" s="37">
        <f t="shared" si="5"/>
        <v>5.3509832887083375</v>
      </c>
    </row>
    <row r="156" spans="1:11" ht="15.75" customHeight="1">
      <c r="A156" s="28">
        <f t="shared" si="4"/>
        <v>152</v>
      </c>
      <c r="B156" s="125"/>
      <c r="C156" s="30" t="s">
        <v>268</v>
      </c>
      <c r="D156" s="31" t="s">
        <v>12</v>
      </c>
      <c r="E156" s="32" t="s">
        <v>13</v>
      </c>
      <c r="F156" s="33">
        <v>38485</v>
      </c>
      <c r="G156" s="31">
        <v>15</v>
      </c>
      <c r="H156" s="31">
        <v>15</v>
      </c>
      <c r="I156" s="34">
        <v>70112.5</v>
      </c>
      <c r="J156" s="35">
        <v>10617</v>
      </c>
      <c r="K156" s="37">
        <f t="shared" si="5"/>
        <v>6.603795799189978</v>
      </c>
    </row>
    <row r="157" spans="1:11" ht="15.75" customHeight="1">
      <c r="A157" s="28">
        <f t="shared" si="4"/>
        <v>153</v>
      </c>
      <c r="B157" s="125"/>
      <c r="C157" s="30" t="s">
        <v>100</v>
      </c>
      <c r="D157" s="31" t="s">
        <v>12</v>
      </c>
      <c r="E157" s="32" t="s">
        <v>101</v>
      </c>
      <c r="F157" s="33">
        <v>38639</v>
      </c>
      <c r="G157" s="31">
        <v>21</v>
      </c>
      <c r="H157" s="31">
        <v>11</v>
      </c>
      <c r="I157" s="34">
        <v>68452</v>
      </c>
      <c r="J157" s="35">
        <v>10428</v>
      </c>
      <c r="K157" s="37">
        <f t="shared" si="5"/>
        <v>6.564250095895665</v>
      </c>
    </row>
    <row r="158" spans="1:11" ht="15.75" customHeight="1">
      <c r="A158" s="28">
        <f t="shared" si="4"/>
        <v>154</v>
      </c>
      <c r="B158" s="125"/>
      <c r="C158" s="30" t="s">
        <v>269</v>
      </c>
      <c r="D158" s="31" t="s">
        <v>15</v>
      </c>
      <c r="E158" s="32" t="s">
        <v>270</v>
      </c>
      <c r="F158" s="33">
        <v>38450</v>
      </c>
      <c r="G158" s="31">
        <v>30</v>
      </c>
      <c r="H158" s="31">
        <v>9</v>
      </c>
      <c r="I158" s="34">
        <v>51457</v>
      </c>
      <c r="J158" s="35">
        <v>9870</v>
      </c>
      <c r="K158" s="37">
        <f t="shared" si="5"/>
        <v>5.213475177304964</v>
      </c>
    </row>
    <row r="159" spans="1:11" ht="15.75" customHeight="1">
      <c r="A159" s="28">
        <f t="shared" si="4"/>
        <v>155</v>
      </c>
      <c r="B159" s="125"/>
      <c r="C159" s="30" t="s">
        <v>271</v>
      </c>
      <c r="D159" s="31" t="s">
        <v>272</v>
      </c>
      <c r="E159" s="32" t="s">
        <v>273</v>
      </c>
      <c r="F159" s="33">
        <v>38520</v>
      </c>
      <c r="G159" s="31">
        <v>4</v>
      </c>
      <c r="H159" s="31">
        <v>19</v>
      </c>
      <c r="I159" s="34">
        <v>57803</v>
      </c>
      <c r="J159" s="35">
        <v>9840</v>
      </c>
      <c r="K159" s="37">
        <f t="shared" si="5"/>
        <v>5.874288617886179</v>
      </c>
    </row>
    <row r="160" spans="1:11" ht="15.75" customHeight="1">
      <c r="A160" s="28">
        <f t="shared" si="4"/>
        <v>156</v>
      </c>
      <c r="B160" s="125"/>
      <c r="C160" s="30" t="s">
        <v>39</v>
      </c>
      <c r="D160" s="31" t="s">
        <v>249</v>
      </c>
      <c r="E160" s="32" t="s">
        <v>16</v>
      </c>
      <c r="F160" s="33">
        <v>38702</v>
      </c>
      <c r="G160" s="31">
        <v>10</v>
      </c>
      <c r="H160" s="31">
        <v>2</v>
      </c>
      <c r="I160" s="34">
        <v>90465.5</v>
      </c>
      <c r="J160" s="35">
        <v>9660</v>
      </c>
      <c r="K160" s="37">
        <f t="shared" si="5"/>
        <v>9.364958592132504</v>
      </c>
    </row>
    <row r="161" spans="1:11" ht="15.75" customHeight="1">
      <c r="A161" s="28">
        <f t="shared" si="4"/>
        <v>157</v>
      </c>
      <c r="B161" s="125"/>
      <c r="C161" s="30" t="s">
        <v>112</v>
      </c>
      <c r="D161" s="31" t="s">
        <v>15</v>
      </c>
      <c r="E161" s="32" t="s">
        <v>247</v>
      </c>
      <c r="F161" s="33">
        <v>38625</v>
      </c>
      <c r="G161" s="31">
        <v>15</v>
      </c>
      <c r="H161" s="31">
        <v>12</v>
      </c>
      <c r="I161" s="34">
        <v>65618.5</v>
      </c>
      <c r="J161" s="35">
        <v>9633</v>
      </c>
      <c r="K161" s="37">
        <f t="shared" si="5"/>
        <v>6.811844700508668</v>
      </c>
    </row>
    <row r="162" spans="1:11" ht="15.75" customHeight="1">
      <c r="A162" s="28">
        <f t="shared" si="4"/>
        <v>158</v>
      </c>
      <c r="B162" s="125"/>
      <c r="C162" s="30" t="s">
        <v>274</v>
      </c>
      <c r="D162" s="31" t="s">
        <v>66</v>
      </c>
      <c r="E162" s="32" t="s">
        <v>108</v>
      </c>
      <c r="F162" s="33">
        <v>38555</v>
      </c>
      <c r="G162" s="31">
        <v>4</v>
      </c>
      <c r="H162" s="31">
        <v>13</v>
      </c>
      <c r="I162" s="34">
        <v>65490</v>
      </c>
      <c r="J162" s="35">
        <v>9623</v>
      </c>
      <c r="K162" s="37">
        <f t="shared" si="5"/>
        <v>6.8055699885690535</v>
      </c>
    </row>
    <row r="163" spans="1:11" ht="15.75" customHeight="1">
      <c r="A163" s="28">
        <f t="shared" si="4"/>
        <v>159</v>
      </c>
      <c r="B163" s="125"/>
      <c r="C163" s="30" t="s">
        <v>275</v>
      </c>
      <c r="D163" s="31" t="s">
        <v>103</v>
      </c>
      <c r="E163" s="32" t="s">
        <v>104</v>
      </c>
      <c r="F163" s="33">
        <v>38667</v>
      </c>
      <c r="G163" s="31">
        <v>11</v>
      </c>
      <c r="H163" s="31">
        <v>6</v>
      </c>
      <c r="I163" s="34">
        <v>71982</v>
      </c>
      <c r="J163" s="35">
        <v>9296</v>
      </c>
      <c r="K163" s="37">
        <f t="shared" si="5"/>
        <v>7.743330464716007</v>
      </c>
    </row>
    <row r="164" spans="1:11" ht="15.75" customHeight="1">
      <c r="A164" s="28">
        <f t="shared" si="4"/>
        <v>160</v>
      </c>
      <c r="B164" s="125"/>
      <c r="C164" s="30" t="s">
        <v>276</v>
      </c>
      <c r="D164" s="31" t="s">
        <v>12</v>
      </c>
      <c r="E164" s="32" t="s">
        <v>101</v>
      </c>
      <c r="F164" s="33">
        <v>38618</v>
      </c>
      <c r="G164" s="31">
        <v>8</v>
      </c>
      <c r="H164" s="31">
        <v>12</v>
      </c>
      <c r="I164" s="34">
        <v>62558</v>
      </c>
      <c r="J164" s="35">
        <v>9209</v>
      </c>
      <c r="K164" s="37">
        <f t="shared" si="5"/>
        <v>6.793137148441742</v>
      </c>
    </row>
    <row r="165" spans="1:11" ht="15.75" customHeight="1">
      <c r="A165" s="28">
        <f t="shared" si="4"/>
        <v>161</v>
      </c>
      <c r="B165" s="125"/>
      <c r="C165" s="30" t="s">
        <v>277</v>
      </c>
      <c r="D165" s="31" t="s">
        <v>66</v>
      </c>
      <c r="E165" s="32" t="s">
        <v>278</v>
      </c>
      <c r="F165" s="33">
        <v>38604</v>
      </c>
      <c r="G165" s="31">
        <v>11</v>
      </c>
      <c r="H165" s="31">
        <v>7</v>
      </c>
      <c r="I165" s="34">
        <v>60992</v>
      </c>
      <c r="J165" s="35">
        <v>9001</v>
      </c>
      <c r="K165" s="37">
        <f t="shared" si="5"/>
        <v>6.776135984890567</v>
      </c>
    </row>
    <row r="166" spans="1:11" ht="15.75" customHeight="1">
      <c r="A166" s="28">
        <f t="shared" si="4"/>
        <v>162</v>
      </c>
      <c r="B166" s="125"/>
      <c r="C166" s="30" t="s">
        <v>279</v>
      </c>
      <c r="D166" s="31" t="s">
        <v>103</v>
      </c>
      <c r="E166" s="32" t="s">
        <v>280</v>
      </c>
      <c r="F166" s="33">
        <v>38464</v>
      </c>
      <c r="G166" s="31">
        <v>1</v>
      </c>
      <c r="H166" s="31">
        <v>14</v>
      </c>
      <c r="I166" s="34">
        <v>62395.46</v>
      </c>
      <c r="J166" s="35">
        <v>8677</v>
      </c>
      <c r="K166" s="37">
        <f t="shared" si="5"/>
        <v>7.190902385617148</v>
      </c>
    </row>
    <row r="167" spans="1:11" ht="15.75" customHeight="1">
      <c r="A167" s="28">
        <f t="shared" si="4"/>
        <v>163</v>
      </c>
      <c r="B167" s="125"/>
      <c r="C167" s="30" t="s">
        <v>281</v>
      </c>
      <c r="D167" s="31" t="s">
        <v>61</v>
      </c>
      <c r="E167" s="32" t="s">
        <v>72</v>
      </c>
      <c r="F167" s="33">
        <v>38513</v>
      </c>
      <c r="G167" s="31">
        <v>2</v>
      </c>
      <c r="H167" s="31">
        <v>18</v>
      </c>
      <c r="I167" s="34">
        <v>50497.5</v>
      </c>
      <c r="J167" s="35">
        <v>8602</v>
      </c>
      <c r="K167" s="37">
        <f t="shared" si="5"/>
        <v>5.8704371076493835</v>
      </c>
    </row>
    <row r="168" spans="1:11" ht="15.75" customHeight="1">
      <c r="A168" s="28">
        <f t="shared" si="4"/>
        <v>164</v>
      </c>
      <c r="B168" s="125"/>
      <c r="C168" s="30" t="s">
        <v>282</v>
      </c>
      <c r="D168" s="31" t="s">
        <v>12</v>
      </c>
      <c r="E168" s="32" t="s">
        <v>101</v>
      </c>
      <c r="F168" s="33">
        <v>38506</v>
      </c>
      <c r="G168" s="31">
        <v>5</v>
      </c>
      <c r="H168" s="31">
        <v>18</v>
      </c>
      <c r="I168" s="34">
        <v>50801.5</v>
      </c>
      <c r="J168" s="35">
        <v>8592</v>
      </c>
      <c r="K168" s="37">
        <f t="shared" si="5"/>
        <v>5.912651303538175</v>
      </c>
    </row>
    <row r="169" spans="1:11" ht="15.75" customHeight="1">
      <c r="A169" s="28">
        <f t="shared" si="4"/>
        <v>165</v>
      </c>
      <c r="B169" s="125"/>
      <c r="C169" s="30" t="s">
        <v>283</v>
      </c>
      <c r="D169" s="31" t="s">
        <v>61</v>
      </c>
      <c r="E169" s="32" t="s">
        <v>76</v>
      </c>
      <c r="F169" s="33">
        <v>38548</v>
      </c>
      <c r="G169" s="31">
        <v>5</v>
      </c>
      <c r="H169" s="31">
        <v>13</v>
      </c>
      <c r="I169" s="34">
        <v>56609</v>
      </c>
      <c r="J169" s="35">
        <v>8412</v>
      </c>
      <c r="K169" s="37">
        <f t="shared" si="5"/>
        <v>6.729553019495958</v>
      </c>
    </row>
    <row r="170" spans="1:11" ht="15.75" customHeight="1">
      <c r="A170" s="28">
        <f t="shared" si="4"/>
        <v>166</v>
      </c>
      <c r="B170" s="125"/>
      <c r="C170" s="30" t="s">
        <v>284</v>
      </c>
      <c r="D170" s="31" t="s">
        <v>23</v>
      </c>
      <c r="E170" s="32" t="s">
        <v>285</v>
      </c>
      <c r="F170" s="33">
        <v>38485</v>
      </c>
      <c r="G170" s="31">
        <v>13</v>
      </c>
      <c r="H170" s="31">
        <v>16</v>
      </c>
      <c r="I170" s="34">
        <v>42560.5</v>
      </c>
      <c r="J170" s="35">
        <v>7552</v>
      </c>
      <c r="K170" s="37">
        <f t="shared" si="5"/>
        <v>5.635659427966102</v>
      </c>
    </row>
    <row r="171" spans="1:11" ht="15.75" customHeight="1">
      <c r="A171" s="28">
        <f t="shared" si="4"/>
        <v>167</v>
      </c>
      <c r="B171" s="125"/>
      <c r="C171" s="30" t="s">
        <v>286</v>
      </c>
      <c r="D171" s="31" t="s">
        <v>18</v>
      </c>
      <c r="E171" s="32" t="s">
        <v>21</v>
      </c>
      <c r="F171" s="33">
        <v>38422</v>
      </c>
      <c r="G171" s="31">
        <v>22</v>
      </c>
      <c r="H171" s="31">
        <v>8</v>
      </c>
      <c r="I171" s="34">
        <v>58923</v>
      </c>
      <c r="J171" s="35">
        <v>7362</v>
      </c>
      <c r="K171" s="37">
        <f t="shared" si="5"/>
        <v>8.003667481662593</v>
      </c>
    </row>
    <row r="172" spans="1:11" ht="15.75" customHeight="1">
      <c r="A172" s="28">
        <f t="shared" si="4"/>
        <v>168</v>
      </c>
      <c r="B172" s="125"/>
      <c r="C172" s="30" t="s">
        <v>287</v>
      </c>
      <c r="D172" s="31" t="s">
        <v>66</v>
      </c>
      <c r="E172" s="32" t="s">
        <v>288</v>
      </c>
      <c r="F172" s="33">
        <v>38443</v>
      </c>
      <c r="G172" s="31">
        <v>7</v>
      </c>
      <c r="H172" s="31">
        <v>13</v>
      </c>
      <c r="I172" s="34">
        <v>41762</v>
      </c>
      <c r="J172" s="35">
        <v>6941</v>
      </c>
      <c r="K172" s="37">
        <f t="shared" si="5"/>
        <v>6.016712289295491</v>
      </c>
    </row>
    <row r="173" spans="1:11" ht="15.75" customHeight="1">
      <c r="A173" s="28">
        <f t="shared" si="4"/>
        <v>169</v>
      </c>
      <c r="B173" s="125"/>
      <c r="C173" s="30" t="s">
        <v>289</v>
      </c>
      <c r="D173" s="31" t="s">
        <v>249</v>
      </c>
      <c r="E173" s="32" t="s">
        <v>290</v>
      </c>
      <c r="F173" s="33">
        <v>38376</v>
      </c>
      <c r="G173" s="31">
        <v>7</v>
      </c>
      <c r="H173" s="31">
        <v>11</v>
      </c>
      <c r="I173" s="34">
        <v>53238.5</v>
      </c>
      <c r="J173" s="35">
        <v>6878</v>
      </c>
      <c r="K173" s="37">
        <f t="shared" si="5"/>
        <v>7.7404041872637395</v>
      </c>
    </row>
    <row r="174" spans="1:11" ht="15.75" customHeight="1">
      <c r="A174" s="28">
        <f t="shared" si="4"/>
        <v>170</v>
      </c>
      <c r="B174" s="125"/>
      <c r="C174" s="30" t="s">
        <v>291</v>
      </c>
      <c r="D174" s="31" t="s">
        <v>15</v>
      </c>
      <c r="E174" s="32" t="s">
        <v>280</v>
      </c>
      <c r="F174" s="33">
        <v>38352</v>
      </c>
      <c r="G174" s="31">
        <v>10</v>
      </c>
      <c r="H174" s="31">
        <v>10</v>
      </c>
      <c r="I174" s="34">
        <v>44892</v>
      </c>
      <c r="J174" s="35">
        <v>6797</v>
      </c>
      <c r="K174" s="37">
        <f t="shared" si="5"/>
        <v>6.604678534647639</v>
      </c>
    </row>
    <row r="175" spans="1:11" ht="15.75" customHeight="1">
      <c r="A175" s="28">
        <f t="shared" si="4"/>
        <v>171</v>
      </c>
      <c r="B175" s="125"/>
      <c r="C175" s="30" t="s">
        <v>116</v>
      </c>
      <c r="D175" s="31" t="s">
        <v>15</v>
      </c>
      <c r="E175" s="32" t="s">
        <v>117</v>
      </c>
      <c r="F175" s="33">
        <v>38681</v>
      </c>
      <c r="G175" s="31">
        <v>55</v>
      </c>
      <c r="H175" s="31">
        <v>5</v>
      </c>
      <c r="I175" s="34">
        <v>48013.5</v>
      </c>
      <c r="J175" s="35">
        <v>6771</v>
      </c>
      <c r="K175" s="37">
        <f t="shared" si="5"/>
        <v>7.0910500664599025</v>
      </c>
    </row>
    <row r="176" spans="1:11" ht="15.75" customHeight="1">
      <c r="A176" s="28">
        <f t="shared" si="4"/>
        <v>172</v>
      </c>
      <c r="B176" s="125"/>
      <c r="C176" s="30" t="s">
        <v>292</v>
      </c>
      <c r="D176" s="31" t="s">
        <v>61</v>
      </c>
      <c r="E176" s="32" t="s">
        <v>78</v>
      </c>
      <c r="F176" s="33">
        <v>38415</v>
      </c>
      <c r="G176" s="31">
        <v>4</v>
      </c>
      <c r="H176" s="31">
        <v>15</v>
      </c>
      <c r="I176" s="34">
        <v>36890.5</v>
      </c>
      <c r="J176" s="35">
        <v>6739</v>
      </c>
      <c r="K176" s="37">
        <f t="shared" si="5"/>
        <v>5.474180145422169</v>
      </c>
    </row>
    <row r="177" spans="1:11" ht="15.75" customHeight="1">
      <c r="A177" s="28">
        <f t="shared" si="4"/>
        <v>173</v>
      </c>
      <c r="B177" s="125"/>
      <c r="C177" s="30" t="s">
        <v>293</v>
      </c>
      <c r="D177" s="31" t="s">
        <v>61</v>
      </c>
      <c r="E177" s="32" t="s">
        <v>62</v>
      </c>
      <c r="F177" s="33">
        <v>38464</v>
      </c>
      <c r="G177" s="31">
        <v>5</v>
      </c>
      <c r="H177" s="31">
        <v>18</v>
      </c>
      <c r="I177" s="34">
        <v>43119.5</v>
      </c>
      <c r="J177" s="35">
        <v>6719</v>
      </c>
      <c r="K177" s="37">
        <f t="shared" si="5"/>
        <v>6.417547254055663</v>
      </c>
    </row>
    <row r="178" spans="1:11" ht="15.75" customHeight="1">
      <c r="A178" s="28">
        <f t="shared" si="4"/>
        <v>174</v>
      </c>
      <c r="B178" s="125"/>
      <c r="C178" s="30" t="s">
        <v>107</v>
      </c>
      <c r="D178" s="31" t="s">
        <v>66</v>
      </c>
      <c r="E178" s="32" t="s">
        <v>108</v>
      </c>
      <c r="F178" s="33">
        <v>38653</v>
      </c>
      <c r="G178" s="31">
        <v>3</v>
      </c>
      <c r="H178" s="31">
        <v>9</v>
      </c>
      <c r="I178" s="34">
        <v>42927</v>
      </c>
      <c r="J178" s="35">
        <v>6272</v>
      </c>
      <c r="K178" s="37">
        <f t="shared" si="5"/>
        <v>6.8442283163265305</v>
      </c>
    </row>
    <row r="179" spans="1:11" ht="15.75" customHeight="1">
      <c r="A179" s="28">
        <f t="shared" si="4"/>
        <v>175</v>
      </c>
      <c r="B179" s="125"/>
      <c r="C179" s="30" t="s">
        <v>294</v>
      </c>
      <c r="D179" s="31" t="s">
        <v>15</v>
      </c>
      <c r="E179" s="32" t="s">
        <v>32</v>
      </c>
      <c r="F179" s="33">
        <v>38548</v>
      </c>
      <c r="G179" s="31">
        <v>10</v>
      </c>
      <c r="H179" s="31">
        <v>12</v>
      </c>
      <c r="I179" s="34">
        <v>36193</v>
      </c>
      <c r="J179" s="35">
        <v>6116</v>
      </c>
      <c r="K179" s="37">
        <f t="shared" si="5"/>
        <v>5.917756703727926</v>
      </c>
    </row>
    <row r="180" spans="1:11" ht="15.75" customHeight="1">
      <c r="A180" s="28">
        <f t="shared" si="4"/>
        <v>176</v>
      </c>
      <c r="B180" s="125"/>
      <c r="C180" s="30" t="s">
        <v>295</v>
      </c>
      <c r="D180" s="31" t="s">
        <v>61</v>
      </c>
      <c r="E180" s="32" t="s">
        <v>296</v>
      </c>
      <c r="F180" s="33">
        <v>38471</v>
      </c>
      <c r="G180" s="31">
        <v>6</v>
      </c>
      <c r="H180" s="31">
        <v>17</v>
      </c>
      <c r="I180" s="34">
        <v>33817.5</v>
      </c>
      <c r="J180" s="35">
        <v>5781</v>
      </c>
      <c r="K180" s="37">
        <f t="shared" si="5"/>
        <v>5.849766476388168</v>
      </c>
    </row>
    <row r="181" spans="1:11" ht="15.75" customHeight="1">
      <c r="A181" s="28">
        <f t="shared" si="4"/>
        <v>177</v>
      </c>
      <c r="B181" s="125"/>
      <c r="C181" s="30" t="s">
        <v>297</v>
      </c>
      <c r="D181" s="31" t="s">
        <v>61</v>
      </c>
      <c r="E181" s="32" t="s">
        <v>298</v>
      </c>
      <c r="F181" s="33">
        <v>38387</v>
      </c>
      <c r="G181" s="31">
        <v>4</v>
      </c>
      <c r="H181" s="31">
        <v>23</v>
      </c>
      <c r="I181" s="34">
        <v>29362.5</v>
      </c>
      <c r="J181" s="35">
        <v>5736</v>
      </c>
      <c r="K181" s="37">
        <f t="shared" si="5"/>
        <v>5.118985355648536</v>
      </c>
    </row>
    <row r="182" spans="1:11" ht="15.75" customHeight="1">
      <c r="A182" s="28">
        <f t="shared" si="4"/>
        <v>178</v>
      </c>
      <c r="B182" s="125"/>
      <c r="C182" s="30" t="s">
        <v>85</v>
      </c>
      <c r="D182" s="31" t="s">
        <v>15</v>
      </c>
      <c r="E182" s="32" t="s">
        <v>86</v>
      </c>
      <c r="F182" s="33">
        <v>38674</v>
      </c>
      <c r="G182" s="31">
        <v>6</v>
      </c>
      <c r="H182" s="31">
        <v>6</v>
      </c>
      <c r="I182" s="34">
        <v>33149</v>
      </c>
      <c r="J182" s="35">
        <v>5699</v>
      </c>
      <c r="K182" s="37">
        <f t="shared" si="5"/>
        <v>5.816634497280225</v>
      </c>
    </row>
    <row r="183" spans="1:11" ht="15.75" customHeight="1">
      <c r="A183" s="28">
        <f t="shared" si="4"/>
        <v>179</v>
      </c>
      <c r="B183" s="125"/>
      <c r="C183" s="30" t="s">
        <v>299</v>
      </c>
      <c r="D183" s="31" t="s">
        <v>61</v>
      </c>
      <c r="E183" s="32" t="s">
        <v>300</v>
      </c>
      <c r="F183" s="33">
        <v>38513</v>
      </c>
      <c r="G183" s="31">
        <v>15</v>
      </c>
      <c r="H183" s="31">
        <v>10</v>
      </c>
      <c r="I183" s="34">
        <v>31467.5</v>
      </c>
      <c r="J183" s="35">
        <v>5053</v>
      </c>
      <c r="K183" s="37">
        <f t="shared" si="5"/>
        <v>6.227488620621413</v>
      </c>
    </row>
    <row r="184" spans="1:11" ht="15.75" customHeight="1">
      <c r="A184" s="28">
        <f t="shared" si="4"/>
        <v>180</v>
      </c>
      <c r="B184" s="125"/>
      <c r="C184" s="30" t="s">
        <v>301</v>
      </c>
      <c r="D184" s="31" t="s">
        <v>61</v>
      </c>
      <c r="E184" s="32" t="s">
        <v>302</v>
      </c>
      <c r="F184" s="33">
        <v>38464</v>
      </c>
      <c r="G184" s="31">
        <v>4</v>
      </c>
      <c r="H184" s="31">
        <v>13</v>
      </c>
      <c r="I184" s="34">
        <v>27379.5</v>
      </c>
      <c r="J184" s="35">
        <v>4991</v>
      </c>
      <c r="K184" s="37">
        <f t="shared" si="5"/>
        <v>5.485774393909036</v>
      </c>
    </row>
    <row r="185" spans="1:11" ht="15.75" customHeight="1">
      <c r="A185" s="28">
        <f t="shared" si="4"/>
        <v>181</v>
      </c>
      <c r="B185" s="125"/>
      <c r="C185" s="30" t="s">
        <v>303</v>
      </c>
      <c r="D185" s="31" t="s">
        <v>15</v>
      </c>
      <c r="E185" s="32" t="s">
        <v>50</v>
      </c>
      <c r="F185" s="33">
        <v>38464</v>
      </c>
      <c r="G185" s="31">
        <v>3</v>
      </c>
      <c r="H185" s="31">
        <v>19</v>
      </c>
      <c r="I185" s="34">
        <v>38567</v>
      </c>
      <c r="J185" s="35">
        <v>4961</v>
      </c>
      <c r="K185" s="37">
        <f t="shared" si="5"/>
        <v>7.77403749244104</v>
      </c>
    </row>
    <row r="186" spans="1:11" ht="15.75" customHeight="1">
      <c r="A186" s="28">
        <f t="shared" si="4"/>
        <v>182</v>
      </c>
      <c r="B186" s="125"/>
      <c r="C186" s="30" t="s">
        <v>304</v>
      </c>
      <c r="D186" s="31" t="s">
        <v>23</v>
      </c>
      <c r="E186" s="32" t="s">
        <v>16</v>
      </c>
      <c r="F186" s="33">
        <v>38464</v>
      </c>
      <c r="G186" s="31">
        <v>10</v>
      </c>
      <c r="H186" s="31">
        <v>15</v>
      </c>
      <c r="I186" s="34">
        <v>27320.5</v>
      </c>
      <c r="J186" s="35">
        <v>4059</v>
      </c>
      <c r="K186" s="37">
        <f t="shared" si="5"/>
        <v>6.7308450357230845</v>
      </c>
    </row>
    <row r="187" spans="1:11" ht="15.75" customHeight="1">
      <c r="A187" s="28">
        <f t="shared" si="4"/>
        <v>183</v>
      </c>
      <c r="B187" s="125"/>
      <c r="C187" s="30" t="s">
        <v>305</v>
      </c>
      <c r="D187" s="31" t="s">
        <v>272</v>
      </c>
      <c r="E187" s="32" t="s">
        <v>306</v>
      </c>
      <c r="F187" s="33">
        <v>38415</v>
      </c>
      <c r="G187" s="31">
        <v>5</v>
      </c>
      <c r="H187" s="31">
        <v>25</v>
      </c>
      <c r="I187" s="34">
        <v>23550.5</v>
      </c>
      <c r="J187" s="35">
        <v>3756</v>
      </c>
      <c r="K187" s="37">
        <f t="shared" si="5"/>
        <v>6.270101171458999</v>
      </c>
    </row>
    <row r="188" spans="1:11" ht="15.75" customHeight="1">
      <c r="A188" s="28">
        <f t="shared" si="4"/>
        <v>184</v>
      </c>
      <c r="B188" s="125"/>
      <c r="C188" s="30" t="s">
        <v>113</v>
      </c>
      <c r="D188" s="31" t="s">
        <v>249</v>
      </c>
      <c r="E188" s="32" t="s">
        <v>16</v>
      </c>
      <c r="F188" s="33">
        <v>38618</v>
      </c>
      <c r="G188" s="31">
        <v>10</v>
      </c>
      <c r="H188" s="31">
        <v>6</v>
      </c>
      <c r="I188" s="34">
        <v>28604</v>
      </c>
      <c r="J188" s="35">
        <v>3752</v>
      </c>
      <c r="K188" s="37">
        <f t="shared" si="5"/>
        <v>7.6236673773987205</v>
      </c>
    </row>
    <row r="189" spans="1:11" ht="15.75" customHeight="1">
      <c r="A189" s="28">
        <f t="shared" si="4"/>
        <v>185</v>
      </c>
      <c r="B189" s="125"/>
      <c r="C189" s="30" t="s">
        <v>307</v>
      </c>
      <c r="D189" s="31" t="s">
        <v>61</v>
      </c>
      <c r="E189" s="32" t="s">
        <v>302</v>
      </c>
      <c r="F189" s="33">
        <v>38450</v>
      </c>
      <c r="G189" s="31">
        <v>4</v>
      </c>
      <c r="H189" s="31">
        <v>20</v>
      </c>
      <c r="I189" s="34">
        <v>23012.5</v>
      </c>
      <c r="J189" s="35">
        <v>3675</v>
      </c>
      <c r="K189" s="37">
        <f t="shared" si="5"/>
        <v>6.261904761904762</v>
      </c>
    </row>
    <row r="190" spans="1:11" ht="15.75" customHeight="1">
      <c r="A190" s="28">
        <f t="shared" si="4"/>
        <v>186</v>
      </c>
      <c r="B190" s="125"/>
      <c r="C190" s="30" t="s">
        <v>308</v>
      </c>
      <c r="D190" s="31" t="s">
        <v>37</v>
      </c>
      <c r="E190" s="32" t="s">
        <v>288</v>
      </c>
      <c r="F190" s="33">
        <v>38639</v>
      </c>
      <c r="G190" s="31">
        <v>4</v>
      </c>
      <c r="H190" s="31">
        <v>7</v>
      </c>
      <c r="I190" s="34">
        <v>25402</v>
      </c>
      <c r="J190" s="35">
        <v>3576</v>
      </c>
      <c r="K190" s="37">
        <f t="shared" si="5"/>
        <v>7.103467561521253</v>
      </c>
    </row>
    <row r="191" spans="1:11" ht="15.75" customHeight="1">
      <c r="A191" s="28">
        <f t="shared" si="4"/>
        <v>187</v>
      </c>
      <c r="B191" s="125"/>
      <c r="C191" s="30" t="s">
        <v>33</v>
      </c>
      <c r="D191" s="31" t="s">
        <v>15</v>
      </c>
      <c r="E191" s="32" t="s">
        <v>32</v>
      </c>
      <c r="F191" s="33">
        <v>38709</v>
      </c>
      <c r="G191" s="31">
        <v>20</v>
      </c>
      <c r="H191" s="31">
        <v>1</v>
      </c>
      <c r="I191" s="34">
        <v>27995</v>
      </c>
      <c r="J191" s="35">
        <v>3480</v>
      </c>
      <c r="K191" s="37">
        <f t="shared" si="5"/>
        <v>8.044540229885058</v>
      </c>
    </row>
    <row r="192" spans="1:11" ht="15.75" customHeight="1">
      <c r="A192" s="28">
        <f t="shared" si="4"/>
        <v>188</v>
      </c>
      <c r="B192" s="125"/>
      <c r="C192" s="30" t="s">
        <v>309</v>
      </c>
      <c r="D192" s="31" t="s">
        <v>61</v>
      </c>
      <c r="E192" s="32" t="s">
        <v>310</v>
      </c>
      <c r="F192" s="33">
        <v>38359</v>
      </c>
      <c r="G192" s="31">
        <v>4</v>
      </c>
      <c r="H192" s="31">
        <v>16</v>
      </c>
      <c r="I192" s="34">
        <v>18349</v>
      </c>
      <c r="J192" s="35">
        <v>3434</v>
      </c>
      <c r="K192" s="37">
        <f t="shared" si="5"/>
        <v>5.343331391962725</v>
      </c>
    </row>
    <row r="193" spans="1:11" ht="15.75" customHeight="1">
      <c r="A193" s="28">
        <f t="shared" si="4"/>
        <v>189</v>
      </c>
      <c r="B193" s="125"/>
      <c r="C193" s="30" t="s">
        <v>311</v>
      </c>
      <c r="D193" s="31" t="s">
        <v>44</v>
      </c>
      <c r="E193" s="32" t="s">
        <v>82</v>
      </c>
      <c r="F193" s="33">
        <v>38415</v>
      </c>
      <c r="G193" s="31">
        <v>5</v>
      </c>
      <c r="H193" s="31">
        <v>2</v>
      </c>
      <c r="I193" s="34">
        <v>28338</v>
      </c>
      <c r="J193" s="35">
        <v>3415</v>
      </c>
      <c r="K193" s="37">
        <f t="shared" si="5"/>
        <v>8.298096632503661</v>
      </c>
    </row>
    <row r="194" spans="1:11" ht="15.75" customHeight="1">
      <c r="A194" s="28">
        <f t="shared" si="4"/>
        <v>190</v>
      </c>
      <c r="B194" s="125"/>
      <c r="C194" s="30" t="s">
        <v>312</v>
      </c>
      <c r="D194" s="31" t="s">
        <v>103</v>
      </c>
      <c r="E194" s="32" t="s">
        <v>104</v>
      </c>
      <c r="F194" s="33">
        <v>38478</v>
      </c>
      <c r="G194" s="31">
        <v>1</v>
      </c>
      <c r="H194" s="31">
        <v>14</v>
      </c>
      <c r="I194" s="34">
        <v>21360</v>
      </c>
      <c r="J194" s="35">
        <v>3408</v>
      </c>
      <c r="K194" s="37">
        <f t="shared" si="5"/>
        <v>6.267605633802817</v>
      </c>
    </row>
    <row r="195" spans="1:11" ht="15.75" customHeight="1">
      <c r="A195" s="28">
        <f t="shared" si="4"/>
        <v>191</v>
      </c>
      <c r="B195" s="125"/>
      <c r="C195" s="30" t="s">
        <v>68</v>
      </c>
      <c r="D195" s="31" t="s">
        <v>15</v>
      </c>
      <c r="E195" s="32" t="s">
        <v>55</v>
      </c>
      <c r="F195" s="33">
        <v>38667</v>
      </c>
      <c r="G195" s="31">
        <v>5</v>
      </c>
      <c r="H195" s="31">
        <v>7</v>
      </c>
      <c r="I195" s="34">
        <v>24497.5</v>
      </c>
      <c r="J195" s="35">
        <v>3344</v>
      </c>
      <c r="K195" s="37">
        <f t="shared" si="5"/>
        <v>7.325807416267943</v>
      </c>
    </row>
    <row r="196" spans="1:11" ht="15.75" customHeight="1">
      <c r="A196" s="28">
        <f t="shared" si="4"/>
        <v>192</v>
      </c>
      <c r="B196" s="125"/>
      <c r="C196" s="30" t="s">
        <v>69</v>
      </c>
      <c r="D196" s="31" t="s">
        <v>61</v>
      </c>
      <c r="E196" s="32" t="s">
        <v>313</v>
      </c>
      <c r="F196" s="33">
        <v>38653</v>
      </c>
      <c r="G196" s="31">
        <v>3</v>
      </c>
      <c r="H196" s="31">
        <v>8</v>
      </c>
      <c r="I196" s="34">
        <v>16400</v>
      </c>
      <c r="J196" s="35">
        <v>3266</v>
      </c>
      <c r="K196" s="37">
        <f t="shared" si="5"/>
        <v>5.021432945499082</v>
      </c>
    </row>
    <row r="197" spans="1:11" ht="15.75" customHeight="1">
      <c r="A197" s="28">
        <f aca="true" t="shared" si="6" ref="A197:A208">ROW()-4</f>
        <v>193</v>
      </c>
      <c r="B197" s="125"/>
      <c r="C197" s="30" t="s">
        <v>114</v>
      </c>
      <c r="D197" s="31" t="s">
        <v>61</v>
      </c>
      <c r="E197" s="32" t="s">
        <v>62</v>
      </c>
      <c r="F197" s="33">
        <v>38688</v>
      </c>
      <c r="G197" s="31">
        <v>10</v>
      </c>
      <c r="H197" s="31">
        <v>4</v>
      </c>
      <c r="I197" s="34">
        <v>24027.5</v>
      </c>
      <c r="J197" s="35">
        <v>3187</v>
      </c>
      <c r="K197" s="37">
        <f>I197/J197</f>
        <v>7.539221838719799</v>
      </c>
    </row>
    <row r="198" spans="1:11" ht="15.75" customHeight="1">
      <c r="A198" s="28">
        <f t="shared" si="6"/>
        <v>194</v>
      </c>
      <c r="B198" s="125"/>
      <c r="C198" s="30" t="s">
        <v>71</v>
      </c>
      <c r="D198" s="31" t="s">
        <v>61</v>
      </c>
      <c r="E198" s="32" t="s">
        <v>72</v>
      </c>
      <c r="F198" s="33">
        <v>38688</v>
      </c>
      <c r="G198" s="31">
        <v>2</v>
      </c>
      <c r="H198" s="31">
        <v>4</v>
      </c>
      <c r="I198" s="34">
        <v>23847.5</v>
      </c>
      <c r="J198" s="35">
        <v>3184</v>
      </c>
      <c r="K198" s="37">
        <f>I198/J198</f>
        <v>7.489792713567839</v>
      </c>
    </row>
    <row r="199" spans="1:11" ht="15.75" customHeight="1">
      <c r="A199" s="28">
        <f t="shared" si="6"/>
        <v>195</v>
      </c>
      <c r="B199" s="125"/>
      <c r="C199" s="30" t="s">
        <v>314</v>
      </c>
      <c r="D199" s="31" t="s">
        <v>103</v>
      </c>
      <c r="E199" s="32" t="s">
        <v>104</v>
      </c>
      <c r="F199" s="33">
        <v>38632</v>
      </c>
      <c r="G199" s="31">
        <v>5</v>
      </c>
      <c r="H199" s="31">
        <v>8</v>
      </c>
      <c r="I199" s="34">
        <v>23607.5</v>
      </c>
      <c r="J199" s="35">
        <v>3095</v>
      </c>
      <c r="K199" s="37">
        <f>I199/J199</f>
        <v>7.627625201938611</v>
      </c>
    </row>
    <row r="200" spans="1:11" ht="15.75" customHeight="1">
      <c r="A200" s="28">
        <f t="shared" si="6"/>
        <v>196</v>
      </c>
      <c r="B200" s="125"/>
      <c r="C200" s="30" t="s">
        <v>315</v>
      </c>
      <c r="D200" s="31" t="s">
        <v>249</v>
      </c>
      <c r="E200" s="32" t="s">
        <v>316</v>
      </c>
      <c r="F200" s="33">
        <v>38674</v>
      </c>
      <c r="G200" s="31">
        <v>5</v>
      </c>
      <c r="H200" s="31">
        <v>5</v>
      </c>
      <c r="I200" s="34">
        <v>24641.5</v>
      </c>
      <c r="J200" s="35">
        <v>3048</v>
      </c>
      <c r="K200" s="37">
        <f>I200/J200</f>
        <v>8.084481627296588</v>
      </c>
    </row>
    <row r="201" spans="1:11" ht="15.75" customHeight="1">
      <c r="A201" s="28">
        <f t="shared" si="6"/>
        <v>197</v>
      </c>
      <c r="B201" s="125"/>
      <c r="C201" s="30" t="s">
        <v>317</v>
      </c>
      <c r="D201" s="31" t="s">
        <v>15</v>
      </c>
      <c r="E201" s="32" t="s">
        <v>318</v>
      </c>
      <c r="F201" s="33">
        <v>38611</v>
      </c>
      <c r="G201" s="31">
        <v>5</v>
      </c>
      <c r="H201" s="31">
        <v>5</v>
      </c>
      <c r="I201" s="34">
        <v>24537</v>
      </c>
      <c r="J201" s="35">
        <v>3010</v>
      </c>
      <c r="K201" s="37">
        <f>I201/J201</f>
        <v>8.151827242524917</v>
      </c>
    </row>
    <row r="202" spans="1:11" ht="15.75" customHeight="1">
      <c r="A202" s="28">
        <f t="shared" si="6"/>
        <v>198</v>
      </c>
      <c r="B202" s="125"/>
      <c r="C202" s="30" t="s">
        <v>319</v>
      </c>
      <c r="D202" s="31" t="s">
        <v>61</v>
      </c>
      <c r="E202" s="32" t="s">
        <v>76</v>
      </c>
      <c r="F202" s="33">
        <v>38457</v>
      </c>
      <c r="G202" s="31">
        <v>1</v>
      </c>
      <c r="H202" s="31">
        <v>20</v>
      </c>
      <c r="I202" s="34">
        <v>17502.5</v>
      </c>
      <c r="J202" s="35">
        <v>2792</v>
      </c>
      <c r="K202" s="37">
        <f>I202/J202</f>
        <v>6.268803724928366</v>
      </c>
    </row>
    <row r="203" spans="1:11" ht="15.75" customHeight="1">
      <c r="A203" s="28">
        <f t="shared" si="6"/>
        <v>199</v>
      </c>
      <c r="B203" s="125"/>
      <c r="C203" s="30" t="s">
        <v>320</v>
      </c>
      <c r="D203" s="31" t="s">
        <v>61</v>
      </c>
      <c r="E203" s="32" t="s">
        <v>288</v>
      </c>
      <c r="F203" s="33">
        <v>38582</v>
      </c>
      <c r="G203" s="31">
        <v>2</v>
      </c>
      <c r="H203" s="31">
        <v>8</v>
      </c>
      <c r="I203" s="34">
        <v>16014.5</v>
      </c>
      <c r="J203" s="35">
        <v>2313</v>
      </c>
      <c r="K203" s="37">
        <f>I203/J203</f>
        <v>6.923692174664938</v>
      </c>
    </row>
    <row r="204" spans="1:11" ht="15.75" customHeight="1">
      <c r="A204" s="28">
        <f t="shared" si="6"/>
        <v>200</v>
      </c>
      <c r="B204" s="125"/>
      <c r="C204" s="30" t="s">
        <v>110</v>
      </c>
      <c r="D204" s="31" t="s">
        <v>249</v>
      </c>
      <c r="E204" s="32" t="s">
        <v>111</v>
      </c>
      <c r="F204" s="33">
        <v>38681</v>
      </c>
      <c r="G204" s="31">
        <v>5</v>
      </c>
      <c r="H204" s="31">
        <v>5</v>
      </c>
      <c r="I204" s="34">
        <v>13734</v>
      </c>
      <c r="J204" s="35">
        <v>1960</v>
      </c>
      <c r="K204" s="37">
        <f>I204/J204</f>
        <v>7.007142857142857</v>
      </c>
    </row>
    <row r="205" spans="1:11" ht="15.75" customHeight="1">
      <c r="A205" s="28">
        <f t="shared" si="6"/>
        <v>201</v>
      </c>
      <c r="B205" s="125"/>
      <c r="C205" s="30" t="s">
        <v>89</v>
      </c>
      <c r="D205" s="31" t="s">
        <v>23</v>
      </c>
      <c r="E205" s="32" t="s">
        <v>23</v>
      </c>
      <c r="F205" s="33">
        <v>38674</v>
      </c>
      <c r="G205" s="31">
        <v>1</v>
      </c>
      <c r="H205" s="31">
        <v>3</v>
      </c>
      <c r="I205" s="34">
        <v>12816</v>
      </c>
      <c r="J205" s="35">
        <v>1881</v>
      </c>
      <c r="K205" s="37">
        <f>I205/J205</f>
        <v>6.813397129186603</v>
      </c>
    </row>
    <row r="206" spans="1:11" ht="15.75" customHeight="1">
      <c r="A206" s="28">
        <f t="shared" si="6"/>
        <v>202</v>
      </c>
      <c r="B206" s="125"/>
      <c r="C206" s="30" t="s">
        <v>196</v>
      </c>
      <c r="D206" s="31" t="s">
        <v>15</v>
      </c>
      <c r="E206" s="32" t="s">
        <v>321</v>
      </c>
      <c r="F206" s="33">
        <v>38541</v>
      </c>
      <c r="G206" s="31">
        <v>3</v>
      </c>
      <c r="H206" s="31">
        <v>14</v>
      </c>
      <c r="I206" s="34">
        <v>7317</v>
      </c>
      <c r="J206" s="35">
        <v>1274</v>
      </c>
      <c r="K206" s="37">
        <f>I206/J206</f>
        <v>5.743328100470958</v>
      </c>
    </row>
    <row r="207" spans="1:11" ht="15.75" customHeight="1">
      <c r="A207" s="28">
        <f t="shared" si="6"/>
        <v>203</v>
      </c>
      <c r="B207" s="125"/>
      <c r="C207" s="30" t="s">
        <v>322</v>
      </c>
      <c r="D207" s="31" t="s">
        <v>61</v>
      </c>
      <c r="E207" s="32" t="s">
        <v>323</v>
      </c>
      <c r="F207" s="33">
        <v>38408</v>
      </c>
      <c r="G207" s="31">
        <v>2</v>
      </c>
      <c r="H207" s="31">
        <v>6</v>
      </c>
      <c r="I207" s="34">
        <v>6140</v>
      </c>
      <c r="J207" s="35">
        <v>1067</v>
      </c>
      <c r="K207" s="37">
        <f>I207/J207</f>
        <v>5.754451733833177</v>
      </c>
    </row>
    <row r="208" spans="1:11" ht="15.75" customHeight="1" thickBot="1">
      <c r="A208" s="28">
        <f t="shared" si="6"/>
        <v>204</v>
      </c>
      <c r="B208" s="125"/>
      <c r="C208" s="30" t="s">
        <v>73</v>
      </c>
      <c r="D208" s="31" t="s">
        <v>61</v>
      </c>
      <c r="E208" s="32" t="s">
        <v>74</v>
      </c>
      <c r="F208" s="33">
        <v>38709</v>
      </c>
      <c r="G208" s="31">
        <v>2</v>
      </c>
      <c r="H208" s="31">
        <v>1</v>
      </c>
      <c r="I208" s="34">
        <v>3016</v>
      </c>
      <c r="J208" s="35">
        <v>411</v>
      </c>
      <c r="K208" s="37">
        <f>I208/J208</f>
        <v>7.338199513381995</v>
      </c>
    </row>
    <row r="209" spans="1:12" ht="19.5" customHeight="1" thickBot="1">
      <c r="A209" s="28"/>
      <c r="B209" s="128"/>
      <c r="C209" s="41" t="s">
        <v>118</v>
      </c>
      <c r="D209" s="41"/>
      <c r="E209" s="41"/>
      <c r="F209" s="41"/>
      <c r="G209" s="41"/>
      <c r="H209" s="41"/>
      <c r="I209" s="44">
        <f>SUM(I5:I208)</f>
        <v>177331797.59</v>
      </c>
      <c r="J209" s="45">
        <f>SUM(J5:J208)</f>
        <v>26728583</v>
      </c>
      <c r="K209" s="129">
        <f>I209/J209</f>
        <v>6.63453792481255</v>
      </c>
      <c r="L209" s="130"/>
    </row>
    <row r="210" spans="1:12" s="51" customFormat="1" ht="9.75" customHeight="1" thickBot="1">
      <c r="A210" s="28"/>
      <c r="B210" s="131"/>
      <c r="C210" s="132"/>
      <c r="D210" s="132"/>
      <c r="E210" s="132"/>
      <c r="F210" s="132"/>
      <c r="G210" s="132"/>
      <c r="H210" s="132"/>
      <c r="I210" s="133"/>
      <c r="J210" s="133"/>
      <c r="K210" s="133"/>
      <c r="L210" s="134"/>
    </row>
    <row r="211" spans="1:11" ht="19.5" customHeight="1">
      <c r="A211" s="28"/>
      <c r="B211" s="83" t="s">
        <v>324</v>
      </c>
      <c r="C211" s="85"/>
      <c r="D211" s="85"/>
      <c r="E211" s="135"/>
      <c r="F211" s="136" t="s">
        <v>325</v>
      </c>
      <c r="G211" s="56"/>
      <c r="H211" s="137">
        <v>173</v>
      </c>
      <c r="I211" s="138">
        <v>174081764.651</v>
      </c>
      <c r="J211" s="139">
        <v>28445045</v>
      </c>
      <c r="K211" s="140"/>
    </row>
    <row r="212" spans="1:11" ht="19.5" customHeight="1">
      <c r="A212" s="28"/>
      <c r="B212" s="141"/>
      <c r="C212" s="142"/>
      <c r="D212" s="142"/>
      <c r="E212" s="143"/>
      <c r="F212" s="142" t="s">
        <v>120</v>
      </c>
      <c r="G212" s="142"/>
      <c r="H212" s="144">
        <f>(A208-H211)/H211</f>
        <v>0.1791907514450867</v>
      </c>
      <c r="I212" s="145">
        <f>(GBO_TOTAL-I211)/I211</f>
        <v>0.018669577169760962</v>
      </c>
      <c r="J212" s="145">
        <f>(ADM_TOTAL-J211)/J211</f>
        <v>-0.0603430931468029</v>
      </c>
      <c r="K212" s="146"/>
    </row>
    <row r="213" spans="1:11" ht="19.5" customHeight="1" thickBot="1">
      <c r="A213" s="28"/>
      <c r="B213" s="63" t="s">
        <v>326</v>
      </c>
      <c r="C213" s="64"/>
      <c r="D213" s="64"/>
      <c r="E213" s="65"/>
      <c r="F213" s="147" t="s">
        <v>327</v>
      </c>
      <c r="G213" s="148"/>
      <c r="H213" s="149">
        <v>8</v>
      </c>
      <c r="I213" s="150">
        <f>(GBO_TOTAL-(((I211+((I211/100)*H213)))))/(((I211+((I211/100)*H213))))</f>
        <v>-0.05678742854651768</v>
      </c>
      <c r="J213" s="151"/>
      <c r="K213" s="152"/>
    </row>
    <row r="214" spans="1:11" ht="9.75" customHeight="1" thickBot="1">
      <c r="A214" s="28"/>
      <c r="B214" s="71"/>
      <c r="C214" s="153"/>
      <c r="D214" s="73"/>
      <c r="E214" s="154"/>
      <c r="F214" s="75"/>
      <c r="G214" s="75"/>
      <c r="H214" s="75"/>
      <c r="I214" s="155"/>
      <c r="J214" s="156"/>
      <c r="K214" s="156"/>
    </row>
    <row r="215" spans="1:13" ht="19.5" customHeight="1">
      <c r="A215" s="28"/>
      <c r="B215" s="83" t="s">
        <v>123</v>
      </c>
      <c r="C215" s="157"/>
      <c r="D215" s="157"/>
      <c r="E215" s="158"/>
      <c r="F215" s="159" t="s">
        <v>15</v>
      </c>
      <c r="G215" s="160"/>
      <c r="H215" s="160"/>
      <c r="I215" s="161"/>
      <c r="J215" s="162">
        <f>SUMIF(DIST:DIST_TOTAL,"OZEN",ADM:ADM_TOTAL)</f>
        <v>9327895</v>
      </c>
      <c r="K215" s="163">
        <f>SUM(J215/J209)</f>
        <v>0.3489857655379636</v>
      </c>
      <c r="M215" s="54"/>
    </row>
    <row r="216" spans="1:11" ht="19.5" customHeight="1">
      <c r="A216" s="28"/>
      <c r="B216" s="164"/>
      <c r="C216" s="165"/>
      <c r="D216" s="165"/>
      <c r="E216" s="166"/>
      <c r="F216" s="167" t="s">
        <v>23</v>
      </c>
      <c r="G216" s="168"/>
      <c r="H216" s="168"/>
      <c r="I216" s="169"/>
      <c r="J216" s="170">
        <f>SUMIF(DIST:DIST_TOTAL,"WB",ADM:ADM_TOTAL)</f>
        <v>7498569</v>
      </c>
      <c r="K216" s="171">
        <f>SUM(J216/J209)</f>
        <v>0.2805449506994067</v>
      </c>
    </row>
    <row r="217" spans="1:11" ht="19.5" customHeight="1">
      <c r="A217" s="28"/>
      <c r="B217" s="164"/>
      <c r="C217" s="165"/>
      <c r="D217" s="165"/>
      <c r="E217" s="166"/>
      <c r="F217" s="167" t="s">
        <v>18</v>
      </c>
      <c r="G217" s="168"/>
      <c r="H217" s="168"/>
      <c r="I217" s="169"/>
      <c r="J217" s="170">
        <f>SUMIF(DIST:DIST_TOTAL,"UIP",ADM:ADM_TOTAL)</f>
        <v>6338333</v>
      </c>
      <c r="K217" s="172">
        <f>SUM(J217/J209)</f>
        <v>0.23713688825180146</v>
      </c>
    </row>
    <row r="218" spans="1:11" ht="19.5" customHeight="1">
      <c r="A218" s="28"/>
      <c r="B218" s="164"/>
      <c r="C218" s="165"/>
      <c r="D218" s="165"/>
      <c r="E218" s="166"/>
      <c r="F218" s="167" t="s">
        <v>12</v>
      </c>
      <c r="G218" s="168"/>
      <c r="H218" s="168"/>
      <c r="I218" s="169"/>
      <c r="J218" s="170">
        <f>SUMIF(DIST:DIST_TOTAL,"KENDA",ADM:ADM_TOTAL)</f>
        <v>1401517</v>
      </c>
      <c r="K218" s="172">
        <f>SUM(J218/J209)</f>
        <v>0.05243514031402263</v>
      </c>
    </row>
    <row r="219" spans="1:11" ht="19.5" customHeight="1">
      <c r="A219" s="28"/>
      <c r="B219" s="164"/>
      <c r="C219" s="165"/>
      <c r="D219" s="165"/>
      <c r="E219" s="166"/>
      <c r="F219" s="167" t="s">
        <v>37</v>
      </c>
      <c r="G219" s="168"/>
      <c r="H219" s="168"/>
      <c r="I219" s="169"/>
      <c r="J219" s="170">
        <f>SUMIF(DIST:DIST_TOTAL,"MEDYAVIZYON",ADM:ADM_TOTAL)</f>
        <v>1158951</v>
      </c>
      <c r="K219" s="172">
        <f>SUM(J219/J209)</f>
        <v>0.04335998657317524</v>
      </c>
    </row>
    <row r="220" spans="1:11" ht="19.5" customHeight="1" thickBot="1">
      <c r="A220" s="28"/>
      <c r="B220" s="173"/>
      <c r="C220" s="174"/>
      <c r="D220" s="174"/>
      <c r="E220" s="175"/>
      <c r="F220" s="176" t="s">
        <v>124</v>
      </c>
      <c r="G220" s="177"/>
      <c r="H220" s="177"/>
      <c r="I220" s="178"/>
      <c r="J220" s="179">
        <f>+ADM_TOTAL-J216-J217-J215-J219-J218</f>
        <v>1003318</v>
      </c>
      <c r="K220" s="180">
        <f>SUM(J220/J209)</f>
        <v>0.03753726862363037</v>
      </c>
    </row>
    <row r="221" spans="1:11" ht="9.75" customHeight="1" thickBot="1">
      <c r="A221" s="28"/>
      <c r="B221" s="71"/>
      <c r="C221" s="153"/>
      <c r="D221" s="73"/>
      <c r="E221" s="154"/>
      <c r="F221" s="75"/>
      <c r="G221" s="75"/>
      <c r="H221" s="75"/>
      <c r="I221" s="155"/>
      <c r="J221" s="156"/>
      <c r="K221" s="156"/>
    </row>
    <row r="222" spans="1:11" ht="19.5" customHeight="1">
      <c r="A222" s="28"/>
      <c r="B222" s="83" t="s">
        <v>123</v>
      </c>
      <c r="C222" s="157"/>
      <c r="D222" s="157"/>
      <c r="E222" s="158"/>
      <c r="F222" s="181" t="s">
        <v>328</v>
      </c>
      <c r="G222" s="182"/>
      <c r="H222" s="182"/>
      <c r="I222" s="183">
        <f>SUM(GBO:GBO20)</f>
        <v>95967878.25</v>
      </c>
      <c r="J222" s="184">
        <f>SUM(ADM:ADM20)</f>
        <v>14935619</v>
      </c>
      <c r="K222" s="185"/>
    </row>
    <row r="223" spans="1:11" ht="19.5" customHeight="1">
      <c r="A223" s="28"/>
      <c r="B223" s="164"/>
      <c r="C223" s="165"/>
      <c r="D223" s="165"/>
      <c r="E223" s="166"/>
      <c r="F223" s="186" t="s">
        <v>15</v>
      </c>
      <c r="G223" s="142"/>
      <c r="H223" s="142"/>
      <c r="I223" s="143"/>
      <c r="J223" s="170">
        <f>SUMIF(DIST:DIST20,"OZEN",ADM:ADM20)</f>
        <v>7002530</v>
      </c>
      <c r="K223" s="172">
        <f>SUM(J223/J222)</f>
        <v>0.46884765874116097</v>
      </c>
    </row>
    <row r="224" spans="1:11" ht="19.5" customHeight="1">
      <c r="A224" s="28"/>
      <c r="B224" s="164"/>
      <c r="C224" s="165"/>
      <c r="D224" s="165"/>
      <c r="E224" s="166"/>
      <c r="F224" s="186" t="s">
        <v>23</v>
      </c>
      <c r="G224" s="142"/>
      <c r="H224" s="142"/>
      <c r="I224" s="143"/>
      <c r="J224" s="170">
        <f>SUMIF(DIST:DIST20,"WB",ADM:ADM20)</f>
        <v>3232039</v>
      </c>
      <c r="K224" s="172">
        <f>SUM(J224/J222)</f>
        <v>0.21639806157347746</v>
      </c>
    </row>
    <row r="225" spans="1:11" ht="19.5" customHeight="1">
      <c r="A225" s="28"/>
      <c r="B225" s="164"/>
      <c r="C225" s="165"/>
      <c r="D225" s="165"/>
      <c r="E225" s="166"/>
      <c r="F225" s="186" t="s">
        <v>18</v>
      </c>
      <c r="G225" s="142"/>
      <c r="H225" s="142"/>
      <c r="I225" s="143"/>
      <c r="J225" s="170">
        <f>SUMIF(DIST:DIST20,"UIP",ADM:ADM20)</f>
        <v>2760413</v>
      </c>
      <c r="K225" s="172">
        <f>SUM(J225/J222)</f>
        <v>0.1848207965133551</v>
      </c>
    </row>
    <row r="226" spans="1:11" ht="19.5" customHeight="1">
      <c r="A226" s="28"/>
      <c r="B226" s="164"/>
      <c r="C226" s="165"/>
      <c r="D226" s="165"/>
      <c r="E226" s="166"/>
      <c r="F226" s="186" t="s">
        <v>12</v>
      </c>
      <c r="G226" s="142"/>
      <c r="H226" s="142"/>
      <c r="I226" s="143"/>
      <c r="J226" s="170">
        <f>SUMIF(DIST:DIST20,"KENDA",ADM:ADM20)</f>
        <v>916464</v>
      </c>
      <c r="K226" s="172">
        <f>SUM(J226/J222)</f>
        <v>0.061360965354030524</v>
      </c>
    </row>
    <row r="227" spans="1:11" ht="19.5" customHeight="1">
      <c r="A227" s="28"/>
      <c r="B227" s="164"/>
      <c r="C227" s="165"/>
      <c r="D227" s="165"/>
      <c r="E227" s="166"/>
      <c r="F227" s="186" t="s">
        <v>37</v>
      </c>
      <c r="G227" s="142"/>
      <c r="H227" s="142"/>
      <c r="I227" s="143"/>
      <c r="J227" s="170">
        <f>SUMIF(DIST:DIST20,"MEDYAVIZYON",ADM:ADM20)</f>
        <v>620347</v>
      </c>
      <c r="K227" s="172">
        <f>SUM(J227/J222)</f>
        <v>0.041534736524813605</v>
      </c>
    </row>
    <row r="228" spans="1:11" ht="19.5" customHeight="1" thickBot="1">
      <c r="A228" s="28"/>
      <c r="B228" s="173"/>
      <c r="C228" s="174"/>
      <c r="D228" s="174"/>
      <c r="E228" s="175"/>
      <c r="F228" s="187" t="s">
        <v>124</v>
      </c>
      <c r="G228" s="95"/>
      <c r="H228" s="95"/>
      <c r="I228" s="188"/>
      <c r="J228" s="179">
        <f>+J222-J224-J225-J223-J227-J226</f>
        <v>403826</v>
      </c>
      <c r="K228" s="189">
        <f>SUM(J228/J222)</f>
        <v>0.02703778129316234</v>
      </c>
    </row>
    <row r="230" spans="1:13" s="123" customFormat="1" ht="24.75" customHeight="1">
      <c r="A230" s="121"/>
      <c r="B230" s="122" t="s">
        <v>329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1"/>
      <c r="M230" s="121"/>
    </row>
  </sheetData>
  <mergeCells count="31">
    <mergeCell ref="B1:K1"/>
    <mergeCell ref="C3:C4"/>
    <mergeCell ref="D3:D4"/>
    <mergeCell ref="E3:E4"/>
    <mergeCell ref="F3:F4"/>
    <mergeCell ref="G3:G4"/>
    <mergeCell ref="H3:H4"/>
    <mergeCell ref="K3:K4"/>
    <mergeCell ref="I3:J3"/>
    <mergeCell ref="B222:E228"/>
    <mergeCell ref="F223:I223"/>
    <mergeCell ref="F228:I228"/>
    <mergeCell ref="F227:I227"/>
    <mergeCell ref="F226:I226"/>
    <mergeCell ref="F222:H222"/>
    <mergeCell ref="F224:I224"/>
    <mergeCell ref="F225:I225"/>
    <mergeCell ref="C209:H209"/>
    <mergeCell ref="B211:E212"/>
    <mergeCell ref="F211:G211"/>
    <mergeCell ref="F212:G212"/>
    <mergeCell ref="B230:K230"/>
    <mergeCell ref="B213:E213"/>
    <mergeCell ref="F213:G213"/>
    <mergeCell ref="F217:I217"/>
    <mergeCell ref="F215:I215"/>
    <mergeCell ref="B215:E220"/>
    <mergeCell ref="F216:I216"/>
    <mergeCell ref="F220:I220"/>
    <mergeCell ref="F218:I218"/>
    <mergeCell ref="F219:I219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2006-01-02T12:27:11Z</dcterms:created>
  <dcterms:modified xsi:type="dcterms:W3CDTF">2006-01-02T12:27:37Z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-2147227390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