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Haftalık'!$A$1:$J$15</definedName>
    <definedName name="_xlnm.Print_Area" localSheetId="1">'Bir Film Tüm Filmler'!$A$3:$N$57</definedName>
  </definedNames>
  <calcPr fullCalcOnLoad="1"/>
</workbook>
</file>

<file path=xl/sharedStrings.xml><?xml version="1.0" encoding="utf-8"?>
<sst xmlns="http://schemas.openxmlformats.org/spreadsheetml/2006/main" count="156" uniqueCount="102">
  <si>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</si>
  <si>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</si>
  <si>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</si>
  <si>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</si>
  <si>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</si>
  <si>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</si>
  <si>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</si>
  <si>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</si>
  <si>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</si>
  <si>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</si>
  <si>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Kemal URAL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</si>
  <si>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</si>
  <si>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</si>
  <si>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</si>
  <si>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</si>
  <si>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</si>
  <si>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</si>
  <si>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</si>
  <si>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</si>
  <si>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</si>
  <si>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</si>
  <si>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</si>
  <si>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</si>
  <si>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</si>
  <si>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</si>
  <si>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</si>
  <si>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</si>
  <si>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</si>
  <si>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</si>
  <si>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</si>
  <si>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</si>
  <si>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</si>
  <si>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</si>
  <si>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</si>
  <si>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</si>
  <si>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</si>
  <si>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</si>
  <si>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</si>
  <si>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</si>
  <si>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</si>
  <si>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</si>
  <si>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</si>
  <si>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</si>
  <si>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</si>
  <si>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</si>
  <si>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</si>
  <si>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</si>
  <si>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</si>
  <si>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</si>
  <si>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</si>
  <si>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</si>
  <si>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</si>
  <si>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</si>
  <si>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</si>
  <si>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</si>
  <si>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</si>
  <si>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</si>
  <si>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</si>
  <si>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</si>
  <si>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</si>
  <si>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</si>
  <si>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</si>
  <si>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</si>
  <si>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</si>
  <si>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</si>
  <si>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</si>
  <si>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</si>
  <si>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</si>
  <si>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</si>
  <si>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</si>
  <si>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</si>
  <si>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</si>
  <si>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</si>
  <si>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</si>
  <si>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</si>
  <si>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</si>
  <si>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</si>
  <si>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</si>
  <si>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</si>
  <si>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</si>
  <si>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</si>
  <si>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</si>
  <si>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</si>
  <si>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</si>
  <si>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</si>
  <si>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</si>
  <si>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</si>
  <si>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</si>
  <si>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</si>
  <si>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</si>
  <si>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</si>
  <si>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</si>
  <si>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VA, VIE &amp; DEVIENS (LIVE &amp; BECOME)</t>
  </si>
  <si>
    <t>DEAR WENDY</t>
  </si>
  <si>
    <t>SIR F. - TRUST F.</t>
  </si>
  <si>
    <t>MANDERLAY</t>
  </si>
  <si>
    <t>MILLIONS</t>
  </si>
  <si>
    <t>BOW, THE</t>
  </si>
  <si>
    <t>2005 / 50</t>
  </si>
  <si>
    <t>09 - 15 Aralık 2005</t>
  </si>
  <si>
    <r>
      <t>15 Aralık 2005</t>
    </r>
    <r>
      <rPr>
        <b/>
        <sz val="14"/>
        <color indexed="9"/>
        <rFont val="Arial"/>
        <family val="2"/>
      </rPr>
      <t xml:space="preserve"> İtibarı ile</t>
    </r>
  </si>
  <si>
    <t>+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</si>
</sst>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dd/mm/yy;@"/>
    <numFmt numFmtId="166" formatCode="_-* #,##0;\-* #,##0.00\ _T_L_-;_-* &quot;-&quot;??\ _T_L_-;_-@_-"/>
    <numFmt numFmtId="167" formatCode="#,##0\ \ _-"/>
    <numFmt numFmtId="168" formatCode="#,##0_-"/>
    <numFmt numFmtId="169" formatCode="#,##0\ \-"/>
    <numFmt numFmtId="170" formatCode="#,##0.0"/>
  </numFmts>
  <fonts count="26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68" fontId="8" fillId="3" borderId="4" xfId="0" applyNumberFormat="1" applyFont="1" applyFill="1" applyBorder="1" applyAlignment="1">
      <alignment horizontal="right" vertical="center"/>
    </xf>
    <xf numFmtId="168" fontId="8" fillId="3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68" fontId="12" fillId="0" borderId="0" xfId="0" applyNumberFormat="1" applyFont="1" applyAlignment="1">
      <alignment horizontal="right" vertical="center"/>
    </xf>
    <xf numFmtId="0" fontId="9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68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68" fontId="10" fillId="0" borderId="0" xfId="0" applyNumberFormat="1" applyFont="1" applyFill="1" applyAlignment="1">
      <alignment horizontal="center" vertical="center"/>
    </xf>
    <xf numFmtId="168" fontId="10" fillId="0" borderId="0" xfId="0" applyNumberFormat="1" applyFont="1" applyAlignment="1">
      <alignment vertical="center"/>
    </xf>
    <xf numFmtId="0" fontId="23" fillId="6" borderId="8" xfId="0" applyFont="1" applyFill="1" applyBorder="1" applyAlignment="1">
      <alignment horizontal="right" vertical="center"/>
    </xf>
    <xf numFmtId="0" fontId="24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right" vertical="center"/>
    </xf>
    <xf numFmtId="0" fontId="24" fillId="6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790575"/>
          <a:ext cx="110109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19500" y="790575"/>
          <a:ext cx="54483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838200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248650" y="790575"/>
          <a:ext cx="31432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2114550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52400"/>
          <a:ext cx="1447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127254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29125" y="0"/>
          <a:ext cx="58197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429750" y="0"/>
          <a:ext cx="36766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1533525</xdr:colOff>
      <xdr:row>1</xdr:row>
      <xdr:rowOff>47625</xdr:rowOff>
    </xdr:from>
    <xdr:to>
      <xdr:col>1</xdr:col>
      <xdr:colOff>2362200</xdr:colOff>
      <xdr:row>1</xdr:row>
      <xdr:rowOff>771525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0477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4.57421875" style="34" bestFit="1" customWidth="1"/>
    <col min="2" max="2" width="46.28125" style="35" bestFit="1" customWidth="1"/>
    <col min="3" max="3" width="28.421875" style="35" bestFit="1" customWidth="1"/>
    <col min="4" max="4" width="12.421875" style="35" bestFit="1" customWidth="1"/>
    <col min="5" max="5" width="9.00390625" style="35" customWidth="1"/>
    <col min="6" max="6" width="10.421875" style="35" bestFit="1" customWidth="1"/>
    <col min="7" max="7" width="12.57421875" style="35" bestFit="1" customWidth="1"/>
    <col min="8" max="8" width="18.421875" style="35" bestFit="1" customWidth="1"/>
    <col min="9" max="9" width="15.00390625" style="35" customWidth="1"/>
    <col min="10" max="10" width="17.140625" style="35" customWidth="1"/>
    <col min="11" max="11" width="3.8515625" style="36" customWidth="1"/>
    <col min="12" max="16384" width="9.140625" style="36" customWidth="1"/>
  </cols>
  <sheetData>
    <row r="1" ht="8.25" customHeight="1" thickBot="1"/>
    <row r="2" spans="2:10" ht="18" customHeight="1">
      <c r="B2" s="38"/>
      <c r="C2" s="54" t="s">
        <v>8</v>
      </c>
      <c r="D2" s="54"/>
      <c r="E2" s="54"/>
      <c r="F2" s="54"/>
      <c r="G2" s="55"/>
      <c r="H2" s="56"/>
      <c r="I2" s="41" t="s">
        <v>11</v>
      </c>
      <c r="J2" s="42" t="s">
        <v>98</v>
      </c>
    </row>
    <row r="3" spans="2:10" ht="18" customHeight="1" thickBot="1">
      <c r="B3" s="38"/>
      <c r="C3" s="55"/>
      <c r="D3" s="55"/>
      <c r="E3" s="55"/>
      <c r="F3" s="55"/>
      <c r="G3" s="55"/>
      <c r="H3" s="56"/>
      <c r="I3" s="52" t="s">
        <v>99</v>
      </c>
      <c r="J3" s="53"/>
    </row>
    <row r="4" spans="2:10" ht="18" customHeight="1" thickBot="1">
      <c r="B4" s="38"/>
      <c r="C4" s="55"/>
      <c r="D4" s="55"/>
      <c r="E4" s="55"/>
      <c r="F4" s="55"/>
      <c r="G4" s="55"/>
      <c r="H4" s="56"/>
      <c r="I4" s="43" t="s">
        <v>9</v>
      </c>
      <c r="J4" s="44" t="s">
        <v>10</v>
      </c>
    </row>
    <row r="5" ht="10.5" customHeight="1" thickBot="1"/>
    <row r="6" spans="1:10" s="37" customFormat="1" ht="34.5" customHeight="1" thickBot="1">
      <c r="A6" s="39"/>
      <c r="B6" s="8" t="s">
        <v>0</v>
      </c>
      <c r="C6" s="9" t="s">
        <v>1</v>
      </c>
      <c r="D6" s="10" t="s">
        <v>2</v>
      </c>
      <c r="E6" s="33" t="s">
        <v>3</v>
      </c>
      <c r="F6" s="33" t="s">
        <v>4</v>
      </c>
      <c r="G6" s="10" t="s">
        <v>5</v>
      </c>
      <c r="H6" s="10" t="s">
        <v>55</v>
      </c>
      <c r="I6" s="10" t="s">
        <v>6</v>
      </c>
      <c r="J6" s="10" t="s">
        <v>57</v>
      </c>
    </row>
    <row r="7" spans="1:11" s="2" customFormat="1" ht="24" customHeight="1">
      <c r="A7" s="40">
        <v>1</v>
      </c>
      <c r="B7" s="3" t="s">
        <v>96</v>
      </c>
      <c r="C7" s="4" t="s">
        <v>72</v>
      </c>
      <c r="D7" s="5">
        <v>38688</v>
      </c>
      <c r="E7" s="6">
        <v>2</v>
      </c>
      <c r="F7" s="6">
        <v>9</v>
      </c>
      <c r="G7" s="7">
        <v>886</v>
      </c>
      <c r="H7" s="28">
        <v>5962.5</v>
      </c>
      <c r="I7" s="7">
        <f>1984+886</f>
        <v>2870</v>
      </c>
      <c r="J7" s="28">
        <f>15934.5+5962.5</f>
        <v>21897</v>
      </c>
      <c r="K7" s="45"/>
    </row>
    <row r="8" spans="1:11" s="2" customFormat="1" ht="24" customHeight="1">
      <c r="A8" s="40">
        <v>2</v>
      </c>
      <c r="B8" s="3" t="s">
        <v>92</v>
      </c>
      <c r="C8" s="4" t="s">
        <v>84</v>
      </c>
      <c r="D8" s="5">
        <v>38639</v>
      </c>
      <c r="E8" s="6">
        <v>8</v>
      </c>
      <c r="F8" s="6">
        <v>4</v>
      </c>
      <c r="G8" s="7">
        <v>881</v>
      </c>
      <c r="H8" s="28">
        <v>3660</v>
      </c>
      <c r="I8" s="7">
        <f>3714+3514+2496+1322+559+1053+41+881</f>
        <v>13580</v>
      </c>
      <c r="J8" s="28">
        <f>28963.5+28618+20693+7789.5+4183+3517+224+3660</f>
        <v>97648</v>
      </c>
      <c r="K8" s="45" t="s">
        <v>101</v>
      </c>
    </row>
    <row r="9" spans="1:11" s="2" customFormat="1" ht="24" customHeight="1">
      <c r="A9" s="40">
        <v>3</v>
      </c>
      <c r="B9" s="3" t="s">
        <v>97</v>
      </c>
      <c r="C9" s="4" t="s">
        <v>13</v>
      </c>
      <c r="D9" s="5">
        <v>38688</v>
      </c>
      <c r="E9" s="6">
        <v>2</v>
      </c>
      <c r="F9" s="6">
        <v>2</v>
      </c>
      <c r="G9" s="7">
        <v>792</v>
      </c>
      <c r="H9" s="28">
        <v>6367</v>
      </c>
      <c r="I9" s="7">
        <f>1142+792</f>
        <v>1934</v>
      </c>
      <c r="J9" s="28">
        <f>9081+6367</f>
        <v>15448</v>
      </c>
      <c r="K9" s="45"/>
    </row>
    <row r="10" spans="1:11" s="2" customFormat="1" ht="24" customHeight="1">
      <c r="A10" s="40">
        <v>4</v>
      </c>
      <c r="B10" s="3" t="s">
        <v>95</v>
      </c>
      <c r="C10" s="4" t="s">
        <v>84</v>
      </c>
      <c r="D10" s="5">
        <v>38660</v>
      </c>
      <c r="E10" s="6">
        <v>6</v>
      </c>
      <c r="F10" s="6">
        <v>5</v>
      </c>
      <c r="G10" s="7">
        <v>620</v>
      </c>
      <c r="H10" s="28">
        <v>2698.5</v>
      </c>
      <c r="I10" s="7">
        <f>4953+2834+1525+1678+808+620</f>
        <v>12418</v>
      </c>
      <c r="J10" s="28">
        <f>37589.5+21430+10735+7513+3397+2698.5</f>
        <v>83363</v>
      </c>
      <c r="K10" s="45" t="s">
        <v>101</v>
      </c>
    </row>
    <row r="11" spans="1:11" s="2" customFormat="1" ht="24" customHeight="1">
      <c r="A11" s="40">
        <v>5</v>
      </c>
      <c r="B11" s="3" t="s">
        <v>89</v>
      </c>
      <c r="C11" s="4" t="s">
        <v>72</v>
      </c>
      <c r="D11" s="5">
        <v>38597</v>
      </c>
      <c r="E11" s="6">
        <v>9</v>
      </c>
      <c r="F11" s="6">
        <v>1</v>
      </c>
      <c r="G11" s="7">
        <v>396</v>
      </c>
      <c r="H11" s="28">
        <v>1188</v>
      </c>
      <c r="I11" s="7">
        <f>3582+2311+1634+907+581+536+60+475+396</f>
        <v>10482</v>
      </c>
      <c r="J11" s="28">
        <f>31296+19081.5+11825+6700+3918.5+3397+311+1425+1188</f>
        <v>79142</v>
      </c>
      <c r="K11" s="45" t="s">
        <v>101</v>
      </c>
    </row>
    <row r="12" spans="1:11" s="2" customFormat="1" ht="24" customHeight="1">
      <c r="A12" s="40">
        <v>6</v>
      </c>
      <c r="B12" s="3" t="s">
        <v>68</v>
      </c>
      <c r="C12" s="4" t="s">
        <v>84</v>
      </c>
      <c r="D12" s="5">
        <v>38457</v>
      </c>
      <c r="E12" s="6">
        <v>20</v>
      </c>
      <c r="F12" s="6">
        <v>1</v>
      </c>
      <c r="G12" s="7">
        <v>356</v>
      </c>
      <c r="H12" s="28">
        <v>1068</v>
      </c>
      <c r="I12" s="7">
        <f>1043+205+41+179+99+91+56+57+101+13+53+20+22+10+93+38+114+4+197+356</f>
        <v>2792</v>
      </c>
      <c r="J12" s="28">
        <f>8654+1524+287+1058.5+552+527+319+303+404+49+174+152+110+53+517+172+612+14+953+1068</f>
        <v>17502.5</v>
      </c>
      <c r="K12" s="45" t="s">
        <v>101</v>
      </c>
    </row>
    <row r="13" spans="1:11" s="2" customFormat="1" ht="22.5" customHeight="1">
      <c r="A13" s="40">
        <v>7</v>
      </c>
      <c r="B13" s="3" t="s">
        <v>40</v>
      </c>
      <c r="C13" s="4" t="s">
        <v>41</v>
      </c>
      <c r="D13" s="5">
        <v>37911</v>
      </c>
      <c r="E13" s="6">
        <v>35</v>
      </c>
      <c r="F13" s="6">
        <v>1</v>
      </c>
      <c r="G13" s="7">
        <v>277</v>
      </c>
      <c r="H13" s="28">
        <v>831</v>
      </c>
      <c r="I13" s="7">
        <f>20366+173+396+277</f>
        <v>21212</v>
      </c>
      <c r="J13" s="28">
        <f>105758+605.5+1188+831</f>
        <v>108382.5</v>
      </c>
      <c r="K13" s="45" t="s">
        <v>101</v>
      </c>
    </row>
    <row r="14" spans="1:10" ht="23.25" customHeight="1" thickBot="1">
      <c r="A14" s="40"/>
      <c r="B14" s="46"/>
      <c r="C14" s="47"/>
      <c r="D14" s="48"/>
      <c r="E14" s="49"/>
      <c r="F14" s="49"/>
      <c r="G14" s="50"/>
      <c r="H14" s="51"/>
      <c r="I14" s="50"/>
      <c r="J14" s="51"/>
    </row>
    <row r="15" spans="2:10" ht="17.25" thickBot="1">
      <c r="B15" s="57" t="s">
        <v>7</v>
      </c>
      <c r="C15" s="58"/>
      <c r="D15" s="58"/>
      <c r="E15" s="59"/>
      <c r="F15" s="11">
        <f>SUM(F7:F13)</f>
        <v>23</v>
      </c>
      <c r="G15" s="11">
        <f>SUM(G7:G13)</f>
        <v>4208</v>
      </c>
      <c r="H15" s="30">
        <f>SUM(H7:H13)</f>
        <v>21775</v>
      </c>
      <c r="I15" s="12"/>
      <c r="J15" s="13"/>
    </row>
  </sheetData>
  <mergeCells count="3">
    <mergeCell ref="I3:J3"/>
    <mergeCell ref="C2:H4"/>
    <mergeCell ref="B15:E15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7"/>
  <sheetViews>
    <sheetView showGridLines="0" zoomScale="75" zoomScaleNormal="75" workbookViewId="0" topLeftCell="A1">
      <pane ySplit="3" topLeftCell="BM21" activePane="bottomLeft" state="frozen"/>
      <selection pane="topLeft" activeCell="A1" sqref="A1"/>
      <selection pane="bottomLeft" activeCell="A57" sqref="A57"/>
    </sheetView>
  </sheetViews>
  <sheetFormatPr defaultColWidth="9.140625" defaultRowHeight="19.5" customHeight="1"/>
  <cols>
    <col min="1" max="1" width="4.57421875" style="15" customWidth="1"/>
    <col min="2" max="2" width="58.421875" style="2" customWidth="1"/>
    <col min="3" max="3" width="25.8515625" style="2" bestFit="1" customWidth="1"/>
    <col min="4" max="4" width="12.421875" style="2" bestFit="1" customWidth="1"/>
    <col min="5" max="5" width="8.5742187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140625" style="2" bestFit="1" customWidth="1"/>
    <col min="10" max="10" width="17.00390625" style="2" customWidth="1"/>
    <col min="11" max="11" width="1.57421875" style="2" customWidth="1"/>
    <col min="12" max="12" width="10.00390625" style="2" bestFit="1" customWidth="1"/>
    <col min="13" max="13" width="12.8515625" style="2" bestFit="1" customWidth="1"/>
    <col min="14" max="14" width="20.28125" style="2" customWidth="1"/>
    <col min="15" max="15" width="2.57421875" style="14" bestFit="1" customWidth="1"/>
    <col min="16" max="16384" width="9.140625" style="2" customWidth="1"/>
  </cols>
  <sheetData>
    <row r="1" ht="4.5" customHeight="1" thickBot="1"/>
    <row r="2" spans="2:14" ht="66" customHeight="1" thickBot="1">
      <c r="B2" s="65" t="s">
        <v>60</v>
      </c>
      <c r="C2" s="64"/>
      <c r="D2" s="64"/>
      <c r="E2" s="64"/>
      <c r="F2" s="18"/>
      <c r="G2" s="64" t="s">
        <v>99</v>
      </c>
      <c r="H2" s="64"/>
      <c r="I2" s="64"/>
      <c r="J2" s="64"/>
      <c r="K2" s="18"/>
      <c r="L2" s="60" t="s">
        <v>100</v>
      </c>
      <c r="M2" s="61"/>
      <c r="N2" s="62"/>
    </row>
    <row r="3" spans="1:15" s="1" customFormat="1" ht="33.75" customHeight="1" thickBot="1">
      <c r="A3" s="15"/>
      <c r="B3" s="23" t="s">
        <v>0</v>
      </c>
      <c r="C3" s="24" t="s">
        <v>1</v>
      </c>
      <c r="D3" s="25" t="s">
        <v>2</v>
      </c>
      <c r="E3" s="25" t="s">
        <v>48</v>
      </c>
      <c r="F3" s="26"/>
      <c r="G3" s="24" t="s">
        <v>3</v>
      </c>
      <c r="H3" s="24" t="s">
        <v>4</v>
      </c>
      <c r="I3" s="25" t="s">
        <v>5</v>
      </c>
      <c r="J3" s="25" t="s">
        <v>55</v>
      </c>
      <c r="K3" s="26"/>
      <c r="L3" s="25" t="s">
        <v>56</v>
      </c>
      <c r="M3" s="25" t="s">
        <v>6</v>
      </c>
      <c r="N3" s="29" t="s">
        <v>73</v>
      </c>
      <c r="O3" s="14"/>
    </row>
    <row r="4" spans="1:14" ht="18.75" customHeight="1">
      <c r="A4" s="15">
        <v>1</v>
      </c>
      <c r="B4" s="3" t="s">
        <v>26</v>
      </c>
      <c r="C4" s="4" t="s">
        <v>27</v>
      </c>
      <c r="D4" s="5">
        <v>37575</v>
      </c>
      <c r="E4" s="21">
        <v>4</v>
      </c>
      <c r="F4" s="19"/>
      <c r="G4" s="6"/>
      <c r="H4" s="6"/>
      <c r="I4" s="7"/>
      <c r="J4" s="28"/>
      <c r="K4" s="19"/>
      <c r="L4" s="27">
        <v>39</v>
      </c>
      <c r="M4" s="7">
        <v>24747</v>
      </c>
      <c r="N4" s="28">
        <v>127730.75</v>
      </c>
    </row>
    <row r="5" spans="1:14" ht="18.75" customHeight="1">
      <c r="A5" s="15">
        <v>2</v>
      </c>
      <c r="B5" s="3" t="s">
        <v>28</v>
      </c>
      <c r="C5" s="4" t="s">
        <v>29</v>
      </c>
      <c r="D5" s="5">
        <v>37624</v>
      </c>
      <c r="E5" s="22">
        <v>3</v>
      </c>
      <c r="F5" s="20"/>
      <c r="G5" s="6"/>
      <c r="H5" s="6"/>
      <c r="I5" s="7"/>
      <c r="J5" s="28"/>
      <c r="K5" s="20"/>
      <c r="L5" s="27">
        <v>44</v>
      </c>
      <c r="M5" s="7">
        <v>26471</v>
      </c>
      <c r="N5" s="28">
        <v>128729.5</v>
      </c>
    </row>
    <row r="6" spans="1:14" ht="18.75" customHeight="1">
      <c r="A6" s="15">
        <v>3</v>
      </c>
      <c r="B6" s="3" t="s">
        <v>30</v>
      </c>
      <c r="C6" s="4" t="s">
        <v>27</v>
      </c>
      <c r="D6" s="5">
        <v>37659</v>
      </c>
      <c r="E6" s="22">
        <v>2</v>
      </c>
      <c r="F6" s="20"/>
      <c r="G6" s="6"/>
      <c r="H6" s="6"/>
      <c r="I6" s="7"/>
      <c r="J6" s="28"/>
      <c r="K6" s="20"/>
      <c r="L6" s="27">
        <v>27</v>
      </c>
      <c r="M6" s="7">
        <v>7226</v>
      </c>
      <c r="N6" s="28">
        <v>37374</v>
      </c>
    </row>
    <row r="7" spans="1:14" ht="18.75" customHeight="1">
      <c r="A7" s="15">
        <v>4</v>
      </c>
      <c r="B7" s="3" t="s">
        <v>31</v>
      </c>
      <c r="C7" s="4" t="s">
        <v>32</v>
      </c>
      <c r="D7" s="5">
        <v>37708</v>
      </c>
      <c r="E7" s="22">
        <v>4</v>
      </c>
      <c r="F7" s="20"/>
      <c r="G7" s="6"/>
      <c r="H7" s="6"/>
      <c r="I7" s="7"/>
      <c r="J7" s="28"/>
      <c r="K7" s="20"/>
      <c r="L7" s="27">
        <v>22</v>
      </c>
      <c r="M7" s="7">
        <v>4186</v>
      </c>
      <c r="N7" s="28">
        <v>19059</v>
      </c>
    </row>
    <row r="8" spans="1:14" ht="18.75" customHeight="1">
      <c r="A8" s="15">
        <v>5</v>
      </c>
      <c r="B8" s="3" t="s">
        <v>24</v>
      </c>
      <c r="C8" s="4" t="s">
        <v>25</v>
      </c>
      <c r="D8" s="5">
        <v>37771</v>
      </c>
      <c r="E8" s="21">
        <v>4</v>
      </c>
      <c r="F8" s="19"/>
      <c r="G8" s="6"/>
      <c r="H8" s="6"/>
      <c r="I8" s="7"/>
      <c r="J8" s="28"/>
      <c r="K8" s="19"/>
      <c r="L8" s="27">
        <v>45</v>
      </c>
      <c r="M8" s="7">
        <f>17173+594+317+297+297+21</f>
        <v>18699</v>
      </c>
      <c r="N8" s="28">
        <f>89290+1782+951+891+891+174</f>
        <v>93979</v>
      </c>
    </row>
    <row r="9" spans="1:14" ht="18.75" customHeight="1">
      <c r="A9" s="15">
        <v>6</v>
      </c>
      <c r="B9" s="3" t="s">
        <v>33</v>
      </c>
      <c r="C9" s="4" t="s">
        <v>34</v>
      </c>
      <c r="D9" s="5">
        <v>37785</v>
      </c>
      <c r="E9" s="22">
        <v>8</v>
      </c>
      <c r="F9" s="20"/>
      <c r="G9" s="6"/>
      <c r="H9" s="6"/>
      <c r="I9" s="7"/>
      <c r="J9" s="28"/>
      <c r="K9" s="20"/>
      <c r="L9" s="27">
        <v>48</v>
      </c>
      <c r="M9" s="7">
        <f>34616+51</f>
        <v>34667</v>
      </c>
      <c r="N9" s="28">
        <f>167875.5+424</f>
        <v>168299.5</v>
      </c>
    </row>
    <row r="10" spans="1:14" ht="18.75" customHeight="1">
      <c r="A10" s="15">
        <v>7</v>
      </c>
      <c r="B10" s="3" t="s">
        <v>35</v>
      </c>
      <c r="C10" s="32" t="s">
        <v>36</v>
      </c>
      <c r="D10" s="5">
        <v>37813</v>
      </c>
      <c r="E10" s="22">
        <v>10</v>
      </c>
      <c r="F10" s="20"/>
      <c r="G10" s="6"/>
      <c r="H10" s="6"/>
      <c r="I10" s="7"/>
      <c r="J10" s="28"/>
      <c r="K10" s="20"/>
      <c r="L10" s="27">
        <v>36</v>
      </c>
      <c r="M10" s="7">
        <v>21652</v>
      </c>
      <c r="N10" s="28">
        <v>101956</v>
      </c>
    </row>
    <row r="11" spans="1:14" ht="18.75" customHeight="1">
      <c r="A11" s="15">
        <v>8</v>
      </c>
      <c r="B11" s="3" t="s">
        <v>37</v>
      </c>
      <c r="C11" s="32" t="s">
        <v>27</v>
      </c>
      <c r="D11" s="5">
        <v>37848</v>
      </c>
      <c r="E11" s="22">
        <v>4</v>
      </c>
      <c r="F11" s="20"/>
      <c r="G11" s="6"/>
      <c r="H11" s="6"/>
      <c r="I11" s="7"/>
      <c r="J11" s="28"/>
      <c r="K11" s="20"/>
      <c r="L11" s="27">
        <v>25</v>
      </c>
      <c r="M11" s="7">
        <v>8608</v>
      </c>
      <c r="N11" s="28">
        <v>42546.5</v>
      </c>
    </row>
    <row r="12" spans="1:14" ht="18.75" customHeight="1">
      <c r="A12" s="15">
        <v>9</v>
      </c>
      <c r="B12" s="3" t="s">
        <v>38</v>
      </c>
      <c r="C12" s="32" t="s">
        <v>39</v>
      </c>
      <c r="D12" s="5">
        <v>37869</v>
      </c>
      <c r="E12" s="22">
        <v>8</v>
      </c>
      <c r="F12" s="20"/>
      <c r="G12" s="6"/>
      <c r="H12" s="6"/>
      <c r="I12" s="7"/>
      <c r="J12" s="28"/>
      <c r="K12" s="20"/>
      <c r="L12" s="27">
        <v>23</v>
      </c>
      <c r="M12" s="7">
        <v>17019</v>
      </c>
      <c r="N12" s="28">
        <v>89641.3</v>
      </c>
    </row>
    <row r="13" spans="1:14" ht="18.75" customHeight="1">
      <c r="A13" s="15">
        <v>10</v>
      </c>
      <c r="B13" s="3" t="s">
        <v>40</v>
      </c>
      <c r="C13" s="32" t="s">
        <v>41</v>
      </c>
      <c r="D13" s="5">
        <v>37911</v>
      </c>
      <c r="E13" s="22">
        <v>8</v>
      </c>
      <c r="F13" s="20"/>
      <c r="G13" s="6">
        <v>35</v>
      </c>
      <c r="H13" s="6">
        <v>1</v>
      </c>
      <c r="I13" s="7">
        <v>277</v>
      </c>
      <c r="J13" s="28">
        <v>831</v>
      </c>
      <c r="K13" s="20"/>
      <c r="L13" s="27">
        <v>35</v>
      </c>
      <c r="M13" s="7">
        <f>20935+277</f>
        <v>21212</v>
      </c>
      <c r="N13" s="28">
        <f>107551.5+831</f>
        <v>108382.5</v>
      </c>
    </row>
    <row r="14" spans="1:14" ht="18.75" customHeight="1">
      <c r="A14" s="15">
        <v>11</v>
      </c>
      <c r="B14" s="3" t="s">
        <v>42</v>
      </c>
      <c r="C14" s="32" t="s">
        <v>36</v>
      </c>
      <c r="D14" s="5">
        <v>37932</v>
      </c>
      <c r="E14" s="22">
        <v>3</v>
      </c>
      <c r="F14" s="20"/>
      <c r="G14" s="6"/>
      <c r="H14" s="6"/>
      <c r="I14" s="7"/>
      <c r="J14" s="28"/>
      <c r="K14" s="20"/>
      <c r="L14" s="27">
        <v>28</v>
      </c>
      <c r="M14" s="7">
        <f>5179+317</f>
        <v>5496</v>
      </c>
      <c r="N14" s="28">
        <f>24012.5+951</f>
        <v>24963.5</v>
      </c>
    </row>
    <row r="15" spans="1:14" ht="18.75" customHeight="1">
      <c r="A15" s="15">
        <v>12</v>
      </c>
      <c r="B15" s="3" t="s">
        <v>43</v>
      </c>
      <c r="C15" s="32" t="s">
        <v>27</v>
      </c>
      <c r="D15" s="5">
        <v>38016</v>
      </c>
      <c r="E15" s="22">
        <v>1</v>
      </c>
      <c r="F15" s="20"/>
      <c r="G15" s="6"/>
      <c r="H15" s="6"/>
      <c r="I15" s="7"/>
      <c r="J15" s="28"/>
      <c r="K15" s="20"/>
      <c r="L15" s="27">
        <v>18</v>
      </c>
      <c r="M15" s="7">
        <f>5193+475</f>
        <v>5668</v>
      </c>
      <c r="N15" s="28">
        <f>33187.5+1425</f>
        <v>34612.5</v>
      </c>
    </row>
    <row r="16" spans="1:14" ht="18.75" customHeight="1">
      <c r="A16" s="15">
        <v>13</v>
      </c>
      <c r="B16" s="3" t="s">
        <v>44</v>
      </c>
      <c r="C16" s="32" t="s">
        <v>15</v>
      </c>
      <c r="D16" s="5">
        <v>38044</v>
      </c>
      <c r="E16" s="22">
        <v>2</v>
      </c>
      <c r="F16" s="20"/>
      <c r="G16" s="6"/>
      <c r="H16" s="6"/>
      <c r="I16" s="7"/>
      <c r="J16" s="28"/>
      <c r="K16" s="20"/>
      <c r="L16" s="27">
        <v>23</v>
      </c>
      <c r="M16" s="7">
        <f>5366+317+396</f>
        <v>6079</v>
      </c>
      <c r="N16" s="28">
        <f>31473+951+1188</f>
        <v>33612</v>
      </c>
    </row>
    <row r="17" spans="1:14" ht="18.75" customHeight="1">
      <c r="A17" s="15">
        <v>14</v>
      </c>
      <c r="B17" s="3" t="s">
        <v>45</v>
      </c>
      <c r="C17" s="32" t="s">
        <v>46</v>
      </c>
      <c r="D17" s="5">
        <v>38058</v>
      </c>
      <c r="E17" s="22">
        <v>6</v>
      </c>
      <c r="F17" s="20"/>
      <c r="G17" s="6"/>
      <c r="H17" s="6"/>
      <c r="I17" s="7"/>
      <c r="J17" s="28"/>
      <c r="K17" s="20"/>
      <c r="L17" s="27">
        <v>25</v>
      </c>
      <c r="M17" s="7">
        <v>9194</v>
      </c>
      <c r="N17" s="28">
        <v>50785.5</v>
      </c>
    </row>
    <row r="18" spans="1:14" ht="18.75" customHeight="1">
      <c r="A18" s="15">
        <v>15</v>
      </c>
      <c r="B18" s="3" t="s">
        <v>47</v>
      </c>
      <c r="C18" s="32" t="s">
        <v>22</v>
      </c>
      <c r="D18" s="5">
        <v>38072</v>
      </c>
      <c r="E18" s="22">
        <v>10</v>
      </c>
      <c r="F18" s="20"/>
      <c r="G18" s="6"/>
      <c r="H18" s="6"/>
      <c r="I18" s="7"/>
      <c r="J18" s="28"/>
      <c r="K18" s="20"/>
      <c r="L18" s="27">
        <v>26</v>
      </c>
      <c r="M18" s="7">
        <f>24825+94+57</f>
        <v>24976</v>
      </c>
      <c r="N18" s="28">
        <f>148373.5+658+399</f>
        <v>149430.5</v>
      </c>
    </row>
    <row r="19" spans="1:14" ht="18.75" customHeight="1">
      <c r="A19" s="15">
        <v>16</v>
      </c>
      <c r="B19" s="3" t="s">
        <v>19</v>
      </c>
      <c r="C19" s="32" t="s">
        <v>20</v>
      </c>
      <c r="D19" s="5">
        <v>38114</v>
      </c>
      <c r="E19" s="21">
        <v>6</v>
      </c>
      <c r="F19" s="19"/>
      <c r="G19" s="6"/>
      <c r="H19" s="6"/>
      <c r="I19" s="7"/>
      <c r="J19" s="28"/>
      <c r="K19" s="19"/>
      <c r="L19" s="27">
        <v>32</v>
      </c>
      <c r="M19" s="7">
        <f>20265+707+15+282+147+79+33+162+46+125+226+396+33+46</f>
        <v>22562</v>
      </c>
      <c r="N19" s="28">
        <f>109036.5+2553+75+1324+629+237+129+693+188+616+950+1188+85.5+322</f>
        <v>118026</v>
      </c>
    </row>
    <row r="20" spans="1:14" ht="18.75" customHeight="1">
      <c r="A20" s="15">
        <v>17</v>
      </c>
      <c r="B20" s="3" t="s">
        <v>49</v>
      </c>
      <c r="C20" s="32" t="s">
        <v>84</v>
      </c>
      <c r="D20" s="5">
        <v>38128</v>
      </c>
      <c r="E20" s="21">
        <v>4</v>
      </c>
      <c r="F20" s="19"/>
      <c r="G20" s="6"/>
      <c r="H20" s="6"/>
      <c r="I20" s="7"/>
      <c r="J20" s="28"/>
      <c r="K20" s="19"/>
      <c r="L20" s="27">
        <v>25</v>
      </c>
      <c r="M20" s="7">
        <f>7171+210+210</f>
        <v>7591</v>
      </c>
      <c r="N20" s="28">
        <f>46214.5+630+630</f>
        <v>47474.5</v>
      </c>
    </row>
    <row r="21" spans="1:14" ht="18.75" customHeight="1">
      <c r="A21" s="15">
        <v>18</v>
      </c>
      <c r="B21" s="3" t="s">
        <v>14</v>
      </c>
      <c r="C21" s="32" t="s">
        <v>15</v>
      </c>
      <c r="D21" s="5">
        <v>38170</v>
      </c>
      <c r="E21" s="21">
        <v>3</v>
      </c>
      <c r="F21" s="19"/>
      <c r="G21" s="6"/>
      <c r="H21" s="6"/>
      <c r="I21" s="7"/>
      <c r="J21" s="28"/>
      <c r="K21" s="19"/>
      <c r="L21" s="27">
        <v>37</v>
      </c>
      <c r="M21" s="7">
        <f>9944+210+55+155+859+475+146+223+45+493+167+23+35+33+35+131+363+160+41+235+83+219+72+220+54+12+317</f>
        <v>14805</v>
      </c>
      <c r="N21" s="28">
        <f>67224+778+171+668+5412.5+1944+830.5+978+162.5+2255+664+118+164+168+168+397+1094+673+199+964+403+799+235+1125+155+96+951</f>
        <v>88796.5</v>
      </c>
    </row>
    <row r="22" spans="1:14" ht="18.75" customHeight="1">
      <c r="A22" s="15">
        <v>19</v>
      </c>
      <c r="B22" s="3" t="s">
        <v>21</v>
      </c>
      <c r="C22" s="32" t="s">
        <v>22</v>
      </c>
      <c r="D22" s="5">
        <v>38191</v>
      </c>
      <c r="E22" s="21">
        <v>3</v>
      </c>
      <c r="F22" s="19"/>
      <c r="G22" s="6"/>
      <c r="H22" s="6"/>
      <c r="I22" s="7"/>
      <c r="J22" s="28"/>
      <c r="K22" s="19"/>
      <c r="L22" s="27">
        <v>31</v>
      </c>
      <c r="M22" s="7">
        <f>6652+184+308+91+121+145+107+608+160+57+19+117+20+36+475+414+320+44+284+194+77+21+125+216</f>
        <v>10795</v>
      </c>
      <c r="N22" s="28">
        <f>44809+939+1634+438+363+435+381+3327+826+257+76+414+70+126+1425+2370+1830+247+1881+1257+293+158+874+1298</f>
        <v>65728</v>
      </c>
    </row>
    <row r="23" spans="1:14" ht="18.75" customHeight="1">
      <c r="A23" s="15">
        <v>20</v>
      </c>
      <c r="B23" s="3" t="s">
        <v>50</v>
      </c>
      <c r="C23" s="32" t="s">
        <v>51</v>
      </c>
      <c r="D23" s="5">
        <v>38226</v>
      </c>
      <c r="E23" s="21">
        <v>4</v>
      </c>
      <c r="F23" s="19"/>
      <c r="G23" s="6"/>
      <c r="H23" s="6"/>
      <c r="I23" s="7"/>
      <c r="J23" s="28"/>
      <c r="K23" s="19"/>
      <c r="L23" s="27">
        <v>9</v>
      </c>
      <c r="M23" s="7">
        <f>2232+475</f>
        <v>2707</v>
      </c>
      <c r="N23" s="28">
        <f>16836+1425</f>
        <v>18261</v>
      </c>
    </row>
    <row r="24" spans="1:14" ht="18.75" customHeight="1">
      <c r="A24" s="15">
        <v>21</v>
      </c>
      <c r="B24" s="3" t="s">
        <v>52</v>
      </c>
      <c r="C24" s="32" t="s">
        <v>20</v>
      </c>
      <c r="D24" s="5">
        <v>38254</v>
      </c>
      <c r="E24" s="21">
        <v>4</v>
      </c>
      <c r="F24" s="19"/>
      <c r="G24" s="6"/>
      <c r="H24" s="6"/>
      <c r="I24" s="7"/>
      <c r="J24" s="28"/>
      <c r="K24" s="19"/>
      <c r="L24" s="27">
        <v>29</v>
      </c>
      <c r="M24" s="7">
        <f>12800+75+58+475+37+396+210+210+54+44+52+56+182+446+30+103+9+121</f>
        <v>15358</v>
      </c>
      <c r="N24" s="28">
        <f>90664+314+277+1425+185+1188+630+630+295.5+252+298+281+965+2595+232+516+44+603</f>
        <v>101394.5</v>
      </c>
    </row>
    <row r="25" spans="1:14" ht="18.75" customHeight="1">
      <c r="A25" s="15">
        <v>22</v>
      </c>
      <c r="B25" s="3" t="s">
        <v>53</v>
      </c>
      <c r="C25" s="32" t="s">
        <v>84</v>
      </c>
      <c r="D25" s="5">
        <v>38282</v>
      </c>
      <c r="E25" s="21">
        <v>7</v>
      </c>
      <c r="F25" s="19"/>
      <c r="G25" s="6"/>
      <c r="H25" s="6"/>
      <c r="I25" s="7"/>
      <c r="J25" s="28"/>
      <c r="K25" s="19"/>
      <c r="L25" s="27">
        <v>6</v>
      </c>
      <c r="M25" s="7">
        <v>2920</v>
      </c>
      <c r="N25" s="28">
        <v>19016</v>
      </c>
    </row>
    <row r="26" spans="1:14" ht="18.75" customHeight="1">
      <c r="A26" s="15">
        <v>23</v>
      </c>
      <c r="B26" s="3" t="s">
        <v>12</v>
      </c>
      <c r="C26" s="32" t="s">
        <v>13</v>
      </c>
      <c r="D26" s="5">
        <v>38296</v>
      </c>
      <c r="E26" s="21">
        <v>4</v>
      </c>
      <c r="F26" s="19"/>
      <c r="G26" s="6"/>
      <c r="H26" s="6"/>
      <c r="I26" s="7"/>
      <c r="J26" s="28"/>
      <c r="K26" s="19"/>
      <c r="L26" s="27">
        <v>44</v>
      </c>
      <c r="M26" s="7">
        <f>2163+1471+615+1236+357+358+195+933+960+80+56+1398+280+276+591+164+361+518+293+103+301+247+224+51+848+220+412+166+22+536+123+6+263+197+142+97+466+146+116+546+45+99+20+317</f>
        <v>18018</v>
      </c>
      <c r="N26" s="28">
        <f>16606+11130+4061.5+5737+1614+1984+785.5+5650+4931+409+232.5+8724+843+873+3100+725+2255+2250.5+1355+468+1195+1088+913+219+3445+937.5+1963+707.5+110+1565+602+24+1113+815.5+590.5+307.5+1412+680+500+1987.5+202+445.5+60+951</f>
        <v>95567.5</v>
      </c>
    </row>
    <row r="27" spans="1:14" ht="18.75" customHeight="1">
      <c r="A27" s="15">
        <v>24</v>
      </c>
      <c r="B27" s="3" t="s">
        <v>54</v>
      </c>
      <c r="C27" s="32" t="s">
        <v>87</v>
      </c>
      <c r="D27" s="5">
        <v>38303</v>
      </c>
      <c r="E27" s="21">
        <v>3</v>
      </c>
      <c r="F27" s="19"/>
      <c r="G27" s="6"/>
      <c r="H27" s="6"/>
      <c r="I27" s="7"/>
      <c r="J27" s="28"/>
      <c r="K27" s="19"/>
      <c r="L27" s="27">
        <v>12</v>
      </c>
      <c r="M27" s="7">
        <f>2357+50+6+118+210+210+45+24+12</f>
        <v>3032</v>
      </c>
      <c r="N27" s="28">
        <f>19235.5+150+25+580.5+630+630+286+141+61</f>
        <v>21739</v>
      </c>
    </row>
    <row r="28" spans="1:14" ht="18.75" customHeight="1">
      <c r="A28" s="15">
        <v>25</v>
      </c>
      <c r="B28" s="3" t="s">
        <v>23</v>
      </c>
      <c r="C28" s="32" t="s">
        <v>88</v>
      </c>
      <c r="D28" s="5">
        <v>38317</v>
      </c>
      <c r="E28" s="21">
        <v>3</v>
      </c>
      <c r="F28" s="19"/>
      <c r="G28" s="6"/>
      <c r="H28" s="6"/>
      <c r="I28" s="7"/>
      <c r="J28" s="28"/>
      <c r="K28" s="19"/>
      <c r="L28" s="27">
        <v>19</v>
      </c>
      <c r="M28" s="7">
        <f>1647+940+607+20+713+104+414+35+13+83+130+22+39+37+65+67+187+22+182</f>
        <v>5327</v>
      </c>
      <c r="N28" s="28">
        <f>13213+6518+4250+94+4281+583.5+2533+187+73+290.5+455+110+176+205+352+356+675+106+866</f>
        <v>35324</v>
      </c>
    </row>
    <row r="29" spans="1:14" ht="18.75" customHeight="1">
      <c r="A29" s="15">
        <v>26</v>
      </c>
      <c r="B29" s="3" t="s">
        <v>18</v>
      </c>
      <c r="C29" s="32" t="s">
        <v>88</v>
      </c>
      <c r="D29" s="5">
        <v>38324</v>
      </c>
      <c r="E29" s="21">
        <v>2</v>
      </c>
      <c r="F29" s="19"/>
      <c r="G29" s="6"/>
      <c r="H29" s="6"/>
      <c r="I29" s="7"/>
      <c r="J29" s="28"/>
      <c r="K29" s="19"/>
      <c r="L29" s="27">
        <v>13</v>
      </c>
      <c r="M29" s="7">
        <f>403+221+252+261+155+77+125+113+56+96+52+42+317</f>
        <v>2170</v>
      </c>
      <c r="N29" s="28">
        <f>2895+1626+1476.5+1507+862+426+713.5+474+414+469+312+215+951</f>
        <v>12341</v>
      </c>
    </row>
    <row r="30" spans="1:14" ht="18.75" customHeight="1">
      <c r="A30" s="15">
        <v>27</v>
      </c>
      <c r="B30" s="3" t="s">
        <v>16</v>
      </c>
      <c r="C30" s="32" t="s">
        <v>17</v>
      </c>
      <c r="D30" s="5">
        <v>38324</v>
      </c>
      <c r="E30" s="21">
        <v>8</v>
      </c>
      <c r="F30" s="19"/>
      <c r="G30" s="6"/>
      <c r="H30" s="6"/>
      <c r="I30" s="7"/>
      <c r="J30" s="28"/>
      <c r="K30" s="19"/>
      <c r="L30" s="27">
        <v>31</v>
      </c>
      <c r="M30" s="7">
        <f>3109+2251+683+387+1807+494+455+233+449+85+212+100+84+22+36+264+97+436+221+532+46+246+77+341+211+269+38+299+16+12+24</f>
        <v>13536</v>
      </c>
      <c r="N30" s="28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5">
        <v>28</v>
      </c>
      <c r="B31" s="31" t="s">
        <v>58</v>
      </c>
      <c r="C31" s="32" t="s">
        <v>59</v>
      </c>
      <c r="D31" s="5">
        <v>38359</v>
      </c>
      <c r="E31" s="21">
        <v>4</v>
      </c>
      <c r="F31" s="19"/>
      <c r="G31" s="6"/>
      <c r="H31" s="6"/>
      <c r="I31" s="7"/>
      <c r="J31" s="28"/>
      <c r="K31" s="19"/>
      <c r="L31" s="27">
        <v>16</v>
      </c>
      <c r="M31" s="7">
        <f>526+435+20+608+180+78+93+91+14+4+974+297+57+8+27+22</f>
        <v>3434</v>
      </c>
      <c r="N31" s="28">
        <f>4221+3387+120+3667.5+1040.5+428.5+454+347+66+17+3114.5+891+282+35+165+113</f>
        <v>18349</v>
      </c>
    </row>
    <row r="32" spans="1:14" ht="18.75" customHeight="1">
      <c r="A32" s="15">
        <v>29</v>
      </c>
      <c r="B32" s="31" t="s">
        <v>61</v>
      </c>
      <c r="C32" s="32" t="s">
        <v>13</v>
      </c>
      <c r="D32" s="5">
        <v>38373</v>
      </c>
      <c r="E32" s="21">
        <v>2</v>
      </c>
      <c r="F32" s="19"/>
      <c r="G32" s="6"/>
      <c r="H32" s="6"/>
      <c r="I32" s="7"/>
      <c r="J32" s="28"/>
      <c r="K32" s="19"/>
      <c r="L32" s="27">
        <v>34</v>
      </c>
      <c r="M32" s="7">
        <f>2660+1406+106+75+61+271+429+485+62+14+280+721+7+646+379+386+205+141+83+158+275+168+238+156+103+484+248+147+244+130+81+17+116+317</f>
        <v>11299</v>
      </c>
      <c r="N32" s="28">
        <f>22733+11878+583+516+373+2422+2504+3441.5+350.5+68+1897.5+3010+49+3856+2297+1544+820+501+378.5+751.5+881+717+999+980+461.5+2219+1282+792+883.5+952+527+53+594+951</f>
        <v>72265.5</v>
      </c>
    </row>
    <row r="33" spans="1:14" ht="18.75" customHeight="1">
      <c r="A33" s="15">
        <v>30</v>
      </c>
      <c r="B33" s="31" t="s">
        <v>62</v>
      </c>
      <c r="C33" s="32" t="s">
        <v>63</v>
      </c>
      <c r="D33" s="5">
        <v>38387</v>
      </c>
      <c r="E33" s="21">
        <v>4</v>
      </c>
      <c r="F33" s="19"/>
      <c r="G33" s="6"/>
      <c r="H33" s="6"/>
      <c r="I33" s="7"/>
      <c r="J33" s="28"/>
      <c r="K33" s="19"/>
      <c r="L33" s="27">
        <v>22</v>
      </c>
      <c r="M33" s="7">
        <f>1272+896+272+136+122+33+393+191+505+24+631+12+13+35+255+34+103+8+39+11+38+317</f>
        <v>5340</v>
      </c>
      <c r="N33" s="28">
        <f>8867+6120+1776+515+592+102+2184+1062+1592.5+99+1930+63+66+177+1017+91+458+56+204+61+191+951</f>
        <v>28174.5</v>
      </c>
    </row>
    <row r="34" spans="1:14" ht="18.75" customHeight="1">
      <c r="A34" s="15">
        <v>31</v>
      </c>
      <c r="B34" s="31" t="s">
        <v>64</v>
      </c>
      <c r="C34" s="32" t="s">
        <v>65</v>
      </c>
      <c r="D34" s="5">
        <v>38408</v>
      </c>
      <c r="E34" s="21">
        <v>2</v>
      </c>
      <c r="F34" s="19"/>
      <c r="G34" s="6"/>
      <c r="H34" s="6"/>
      <c r="I34" s="7"/>
      <c r="J34" s="28"/>
      <c r="K34" s="19"/>
      <c r="L34" s="27">
        <v>6</v>
      </c>
      <c r="M34" s="7">
        <f>489+18+33+96+35+396</f>
        <v>1067</v>
      </c>
      <c r="N34" s="28">
        <f>3781+163+258+542+208+1188</f>
        <v>6140</v>
      </c>
    </row>
    <row r="35" spans="1:14" ht="18.75" customHeight="1">
      <c r="A35" s="15">
        <v>32</v>
      </c>
      <c r="B35" s="31" t="s">
        <v>66</v>
      </c>
      <c r="C35" s="32" t="s">
        <v>27</v>
      </c>
      <c r="D35" s="5">
        <v>38415</v>
      </c>
      <c r="E35" s="21">
        <v>4</v>
      </c>
      <c r="F35" s="19"/>
      <c r="G35" s="6"/>
      <c r="H35" s="6"/>
      <c r="I35" s="7"/>
      <c r="J35" s="28"/>
      <c r="K35" s="19"/>
      <c r="L35" s="27">
        <v>16</v>
      </c>
      <c r="M35" s="7">
        <f>1759+778+463+182+67+577+223+24+704+102+50+518+57+364+277+594</f>
        <v>6739</v>
      </c>
      <c r="N35" s="28">
        <f>12655+5564+3062+1171+557+3637+1264.5+128+2583+408+369.5+1538.5+247+1093+831+1872</f>
        <v>36980.5</v>
      </c>
    </row>
    <row r="36" spans="1:14" ht="18.75" customHeight="1">
      <c r="A36" s="15">
        <v>33</v>
      </c>
      <c r="B36" s="31" t="s">
        <v>67</v>
      </c>
      <c r="C36" s="32" t="s">
        <v>86</v>
      </c>
      <c r="D36" s="5">
        <v>38450</v>
      </c>
      <c r="E36" s="21">
        <v>4</v>
      </c>
      <c r="F36" s="19"/>
      <c r="G36" s="6"/>
      <c r="H36" s="6"/>
      <c r="I36" s="7"/>
      <c r="J36" s="28"/>
      <c r="K36" s="19"/>
      <c r="L36" s="27">
        <v>20</v>
      </c>
      <c r="M36" s="7">
        <f>500+349+715+437+70+153+117+291+51+112+213+40+152+100+19+14+154+73+37+78</f>
        <v>3675</v>
      </c>
      <c r="N36" s="28">
        <f>4219+2918+4451.5+2679.5+333+780+632+2047+276+614+1028+292+715.5+427+133+98+532+341+156+340</f>
        <v>23012.5</v>
      </c>
    </row>
    <row r="37" spans="1:14" ht="18.75" customHeight="1">
      <c r="A37" s="15">
        <v>34</v>
      </c>
      <c r="B37" s="31" t="s">
        <v>68</v>
      </c>
      <c r="C37" s="32" t="s">
        <v>84</v>
      </c>
      <c r="D37" s="5">
        <v>38457</v>
      </c>
      <c r="E37" s="21">
        <v>1</v>
      </c>
      <c r="F37" s="19"/>
      <c r="G37" s="6">
        <v>20</v>
      </c>
      <c r="H37" s="6">
        <v>1</v>
      </c>
      <c r="I37" s="7">
        <v>356</v>
      </c>
      <c r="J37" s="28">
        <v>1068</v>
      </c>
      <c r="K37" s="19"/>
      <c r="L37" s="27">
        <v>20</v>
      </c>
      <c r="M37" s="7">
        <f>1043+205+41+179+99+91+56+57+101+13+53+20+22+10+93+38+114+4+197+356</f>
        <v>2792</v>
      </c>
      <c r="N37" s="28">
        <f>8654+1524+287+1058.5+552+527+319+303+404+49+174+152+110+53+517+172+612+14+953+1068</f>
        <v>17502.5</v>
      </c>
    </row>
    <row r="38" spans="1:14" ht="18.75" customHeight="1">
      <c r="A38" s="15">
        <v>35</v>
      </c>
      <c r="B38" s="31" t="s">
        <v>69</v>
      </c>
      <c r="C38" s="32" t="s">
        <v>86</v>
      </c>
      <c r="D38" s="5">
        <v>38464</v>
      </c>
      <c r="E38" s="21">
        <v>4</v>
      </c>
      <c r="F38" s="19"/>
      <c r="G38" s="6"/>
      <c r="H38" s="6"/>
      <c r="I38" s="7"/>
      <c r="J38" s="28"/>
      <c r="K38" s="19"/>
      <c r="L38" s="27">
        <v>13</v>
      </c>
      <c r="M38" s="7">
        <f>1431+1027+344+210+158+210+13+43+90+277+317+396+475</f>
        <v>4991</v>
      </c>
      <c r="N38" s="28">
        <f>10744.5+7671+1880.5+630+474+630+103+330.5+521+831+951+1188+1425</f>
        <v>27379.5</v>
      </c>
    </row>
    <row r="39" spans="1:14" ht="18.75" customHeight="1">
      <c r="A39" s="15">
        <v>36</v>
      </c>
      <c r="B39" s="31" t="s">
        <v>70</v>
      </c>
      <c r="C39" s="32" t="s">
        <v>72</v>
      </c>
      <c r="D39" s="5">
        <v>38464</v>
      </c>
      <c r="E39" s="21">
        <v>5</v>
      </c>
      <c r="F39" s="19"/>
      <c r="G39" s="6"/>
      <c r="H39" s="6"/>
      <c r="I39" s="7"/>
      <c r="J39" s="28"/>
      <c r="K39" s="19"/>
      <c r="L39" s="27">
        <v>18</v>
      </c>
      <c r="M39" s="7">
        <f>1449+637+264+21+361+829+371+321+301+303+92+82+173+274+262+547+291+141</f>
        <v>6719</v>
      </c>
      <c r="N39" s="28">
        <f>12723+5413.5+1465.5+192+2333+4998.5+1885+1646+1881.5+1533+430+340+771.5+1489+1128+2914.5+1388.5+587</f>
        <v>43119.5</v>
      </c>
    </row>
    <row r="40" spans="1:14" ht="18.75" customHeight="1">
      <c r="A40" s="15">
        <v>37</v>
      </c>
      <c r="B40" s="31" t="s">
        <v>71</v>
      </c>
      <c r="C40" s="32" t="s">
        <v>88</v>
      </c>
      <c r="D40" s="5">
        <v>38471</v>
      </c>
      <c r="E40" s="21">
        <v>6</v>
      </c>
      <c r="F40" s="19"/>
      <c r="G40" s="6"/>
      <c r="H40" s="6"/>
      <c r="I40" s="7"/>
      <c r="J40" s="28"/>
      <c r="K40" s="19"/>
      <c r="L40" s="27">
        <v>17</v>
      </c>
      <c r="M40" s="7">
        <f>793+1489+459+383+125+339+39+267+251+314+60+142+290+96+82+154+23+475</f>
        <v>5781</v>
      </c>
      <c r="N40" s="28">
        <f>4633.5+10319+3559+2977+751.5+1629.5+197.5+1509+1287+1380+246+616+1374.5+699+380+724+110+1425</f>
        <v>33817.5</v>
      </c>
    </row>
    <row r="41" spans="1:14" ht="18.75" customHeight="1">
      <c r="A41" s="15">
        <v>38</v>
      </c>
      <c r="B41" s="31" t="s">
        <v>74</v>
      </c>
      <c r="C41" s="32" t="s">
        <v>84</v>
      </c>
      <c r="D41" s="5">
        <v>38492</v>
      </c>
      <c r="E41" s="21">
        <v>4</v>
      </c>
      <c r="F41" s="19"/>
      <c r="G41" s="6"/>
      <c r="H41" s="6"/>
      <c r="I41" s="7"/>
      <c r="J41" s="28"/>
      <c r="K41" s="19"/>
      <c r="L41" s="27">
        <v>21</v>
      </c>
      <c r="M41" s="7">
        <f>1985+833+407+233+1740+569+382+450+436+683+891+715+675+348+374+258+143+102+274+17+19</f>
        <v>11534</v>
      </c>
      <c r="N41" s="28">
        <f>15495+5698+2196+1745+9962+3199.5+1919+2082+1903.5+2735.5+6104.5+3886+3618+1859.5+1628.5+1019+545+290+1382+114+64.5</f>
        <v>67446.5</v>
      </c>
    </row>
    <row r="42" spans="1:14" ht="18.75" customHeight="1">
      <c r="A42" s="15">
        <v>39</v>
      </c>
      <c r="B42" s="31" t="s">
        <v>75</v>
      </c>
      <c r="C42" s="32" t="s">
        <v>13</v>
      </c>
      <c r="D42" s="5">
        <v>38499</v>
      </c>
      <c r="E42" s="21">
        <v>4</v>
      </c>
      <c r="F42" s="19"/>
      <c r="G42" s="6"/>
      <c r="H42" s="6"/>
      <c r="I42" s="7"/>
      <c r="J42" s="28"/>
      <c r="K42" s="19"/>
      <c r="L42" s="27">
        <v>23</v>
      </c>
      <c r="M42" s="7">
        <f>2789+1727+1388+680+1807+625+989+1020+889+910+721+589+638+984+701+821+834+332+182+881+915+58+515</f>
        <v>20995</v>
      </c>
      <c r="N42" s="28">
        <f>22778+10601+8594+4583+9364.5+3598+6225.5+6523+4933.5+4428+3825.5+3189+3765.5+5757.5+4033+4106+4021+2190+1121.5+3123+2905+177+1545</f>
        <v>121387.5</v>
      </c>
    </row>
    <row r="43" spans="1:14" ht="18.75" customHeight="1">
      <c r="A43" s="15">
        <v>40</v>
      </c>
      <c r="B43" s="31" t="s">
        <v>76</v>
      </c>
      <c r="C43" s="32" t="s">
        <v>91</v>
      </c>
      <c r="D43" s="5">
        <v>38513</v>
      </c>
      <c r="E43" s="21">
        <v>15</v>
      </c>
      <c r="F43" s="19"/>
      <c r="G43" s="6"/>
      <c r="H43" s="6"/>
      <c r="I43" s="7"/>
      <c r="J43" s="28"/>
      <c r="K43" s="19"/>
      <c r="L43" s="27">
        <v>10</v>
      </c>
      <c r="M43" s="7">
        <f>2166+618+574+257+434+378+313+237+10+66</f>
        <v>5053</v>
      </c>
      <c r="N43" s="28">
        <f>15734+4492+3131.5+1266+2215+1784.5+1560.5+1012+41+231</f>
        <v>31467.5</v>
      </c>
    </row>
    <row r="44" spans="1:14" ht="18.75" customHeight="1">
      <c r="A44" s="15">
        <v>41</v>
      </c>
      <c r="B44" s="31" t="s">
        <v>77</v>
      </c>
      <c r="C44" s="32" t="s">
        <v>13</v>
      </c>
      <c r="D44" s="5">
        <v>38520</v>
      </c>
      <c r="E44" s="21">
        <v>2</v>
      </c>
      <c r="F44" s="19"/>
      <c r="G44" s="6"/>
      <c r="H44" s="6"/>
      <c r="I44" s="7"/>
      <c r="J44" s="28"/>
      <c r="K44" s="19"/>
      <c r="L44" s="27">
        <v>18</v>
      </c>
      <c r="M44" s="7">
        <f>1398+789+237+833+250+754+477+600+452+378+243+147+330+455+70+317+792+80</f>
        <v>8602</v>
      </c>
      <c r="N44" s="28">
        <f>11460+4486+1917+5649+1921+4419.5+2697.5+3893+2316+2457.5+1307+659.5+1738+1545+458+951+2376+246.5</f>
        <v>50497.5</v>
      </c>
    </row>
    <row r="45" spans="1:14" ht="18.75" customHeight="1">
      <c r="A45" s="15">
        <v>42</v>
      </c>
      <c r="B45" s="31" t="s">
        <v>78</v>
      </c>
      <c r="C45" s="32" t="s">
        <v>79</v>
      </c>
      <c r="D45" s="5">
        <v>38527</v>
      </c>
      <c r="E45" s="21">
        <v>40</v>
      </c>
      <c r="F45" s="19"/>
      <c r="G45" s="6"/>
      <c r="H45" s="6"/>
      <c r="I45" s="7"/>
      <c r="J45" s="28"/>
      <c r="K45" s="19"/>
      <c r="L45" s="27">
        <v>15</v>
      </c>
      <c r="M45" s="7">
        <f>22276+10695+6895+8027+5355+5096+3300+2445+1008+304+141+354+317+59+440</f>
        <v>66712</v>
      </c>
      <c r="N45" s="28">
        <f>154087+69943.5+42582.5+46660.5+28605+26705.5+16050+12214+4188+1367.5+522.5+1501.5+1585+314+1412</f>
        <v>407738.5</v>
      </c>
    </row>
    <row r="46" spans="1:14" ht="18.75" customHeight="1">
      <c r="A46" s="15">
        <v>43</v>
      </c>
      <c r="B46" s="31" t="s">
        <v>80</v>
      </c>
      <c r="C46" s="32" t="s">
        <v>87</v>
      </c>
      <c r="D46" s="5">
        <v>38548</v>
      </c>
      <c r="E46" s="21">
        <v>4</v>
      </c>
      <c r="F46" s="19"/>
      <c r="G46" s="6"/>
      <c r="H46" s="6"/>
      <c r="I46" s="7"/>
      <c r="J46" s="28"/>
      <c r="K46" s="19"/>
      <c r="L46" s="27">
        <v>7</v>
      </c>
      <c r="M46" s="7">
        <f>1164+11+113+75+86+16+12</f>
        <v>1477</v>
      </c>
      <c r="N46" s="28">
        <f>8588+87+579+488+486+112+84</f>
        <v>10424</v>
      </c>
    </row>
    <row r="47" spans="1:14" ht="18.75" customHeight="1">
      <c r="A47" s="15">
        <v>44</v>
      </c>
      <c r="B47" s="31" t="s">
        <v>81</v>
      </c>
      <c r="C47" s="32" t="s">
        <v>84</v>
      </c>
      <c r="D47" s="5">
        <v>38548</v>
      </c>
      <c r="E47" s="21">
        <v>5</v>
      </c>
      <c r="F47" s="19"/>
      <c r="G47" s="6"/>
      <c r="H47" s="6"/>
      <c r="I47" s="7"/>
      <c r="J47" s="28"/>
      <c r="K47" s="19"/>
      <c r="L47" s="27">
        <v>13</v>
      </c>
      <c r="M47" s="7">
        <f>1417+942+490+1547+820+734+453+492+521+723+171+34+68</f>
        <v>8412</v>
      </c>
      <c r="N47" s="28">
        <f>12907+8305+3709+9521+5595+4291.5+2313.5+2410+2771+3491+829+102+364</f>
        <v>56609</v>
      </c>
    </row>
    <row r="48" spans="1:14" ht="18.75" customHeight="1">
      <c r="A48" s="15">
        <v>45</v>
      </c>
      <c r="B48" s="31" t="s">
        <v>82</v>
      </c>
      <c r="C48" s="32" t="s">
        <v>83</v>
      </c>
      <c r="D48" s="5">
        <v>38562</v>
      </c>
      <c r="E48" s="21">
        <v>17</v>
      </c>
      <c r="F48" s="19"/>
      <c r="G48" s="6"/>
      <c r="H48" s="6"/>
      <c r="I48" s="7"/>
      <c r="J48" s="28"/>
      <c r="K48" s="19"/>
      <c r="L48" s="27">
        <v>12</v>
      </c>
      <c r="M48" s="7">
        <f>5784+3021+2132+2749+1971+1476+548+235+132+276+72+47</f>
        <v>18443</v>
      </c>
      <c r="N48" s="28">
        <f>46886+23773.5+13445+15927.5+10251.5+6843+2778+954+709+1175+367+167.5</f>
        <v>123277</v>
      </c>
    </row>
    <row r="49" spans="1:14" ht="18.75" customHeight="1">
      <c r="A49" s="15">
        <v>46</v>
      </c>
      <c r="B49" s="31" t="s">
        <v>85</v>
      </c>
      <c r="C49" s="32" t="s">
        <v>25</v>
      </c>
      <c r="D49" s="5">
        <v>38576</v>
      </c>
      <c r="E49" s="21">
        <v>2</v>
      </c>
      <c r="F49" s="19"/>
      <c r="G49" s="6"/>
      <c r="H49" s="6"/>
      <c r="I49" s="7"/>
      <c r="J49" s="28"/>
      <c r="K49" s="19"/>
      <c r="L49" s="27">
        <v>8</v>
      </c>
      <c r="M49" s="7">
        <f>614+403+373+249+20+227+71+356</f>
        <v>2313</v>
      </c>
      <c r="N49" s="28">
        <f>5147+3151+2811+1993+134+1294+416.5+1068</f>
        <v>16014.5</v>
      </c>
    </row>
    <row r="50" spans="1:14" ht="18.75" customHeight="1">
      <c r="A50" s="15">
        <v>47</v>
      </c>
      <c r="B50" s="31" t="s">
        <v>89</v>
      </c>
      <c r="C50" s="32" t="s">
        <v>72</v>
      </c>
      <c r="D50" s="5">
        <v>38597</v>
      </c>
      <c r="E50" s="21">
        <v>11</v>
      </c>
      <c r="F50" s="19"/>
      <c r="G50" s="6">
        <v>9</v>
      </c>
      <c r="H50" s="6">
        <v>1</v>
      </c>
      <c r="I50" s="7">
        <v>396</v>
      </c>
      <c r="J50" s="28">
        <v>1188</v>
      </c>
      <c r="K50" s="19"/>
      <c r="L50" s="27">
        <v>9</v>
      </c>
      <c r="M50" s="7">
        <f>3582+2311+1634+907+581+536+60+475+396</f>
        <v>10482</v>
      </c>
      <c r="N50" s="28">
        <f>31296+19081.5+11825+6700+3918.5+3397+311+1425+1188</f>
        <v>79142</v>
      </c>
    </row>
    <row r="51" spans="1:14" ht="18.75" customHeight="1">
      <c r="A51" s="15">
        <v>48</v>
      </c>
      <c r="B51" s="31" t="s">
        <v>90</v>
      </c>
      <c r="C51" s="32" t="s">
        <v>86</v>
      </c>
      <c r="D51" s="5">
        <v>38618</v>
      </c>
      <c r="E51" s="21">
        <v>12</v>
      </c>
      <c r="F51" s="19"/>
      <c r="G51" s="6"/>
      <c r="H51" s="6"/>
      <c r="I51" s="7"/>
      <c r="J51" s="28"/>
      <c r="K51" s="19"/>
      <c r="L51" s="27">
        <v>7</v>
      </c>
      <c r="M51" s="7">
        <f>5199+2957+1586+911+479+1209+396</f>
        <v>12737</v>
      </c>
      <c r="N51" s="28">
        <f>37775.5+21253+11530+4890+2484+5413.5+1188</f>
        <v>84534</v>
      </c>
    </row>
    <row r="52" spans="1:14" ht="18.75" customHeight="1">
      <c r="A52" s="15">
        <v>49</v>
      </c>
      <c r="B52" s="31" t="s">
        <v>92</v>
      </c>
      <c r="C52" s="32" t="s">
        <v>84</v>
      </c>
      <c r="D52" s="5">
        <v>38639</v>
      </c>
      <c r="E52" s="21">
        <v>7</v>
      </c>
      <c r="F52" s="19"/>
      <c r="G52" s="6">
        <v>8</v>
      </c>
      <c r="H52" s="6">
        <v>4</v>
      </c>
      <c r="I52" s="7">
        <v>881</v>
      </c>
      <c r="J52" s="28">
        <v>3660</v>
      </c>
      <c r="K52" s="19"/>
      <c r="L52" s="27">
        <v>8</v>
      </c>
      <c r="M52" s="7">
        <f>3714+3514+2496+1322+559+1053+41+881</f>
        <v>13580</v>
      </c>
      <c r="N52" s="28">
        <f>28963.5+28618+20693+7789.5+4183+3517+224+3660</f>
        <v>97648</v>
      </c>
    </row>
    <row r="53" spans="1:14" ht="18.75" customHeight="1">
      <c r="A53" s="15">
        <v>50</v>
      </c>
      <c r="B53" s="31" t="s">
        <v>93</v>
      </c>
      <c r="C53" s="32" t="s">
        <v>94</v>
      </c>
      <c r="D53" s="5">
        <v>38653</v>
      </c>
      <c r="E53" s="21">
        <v>3</v>
      </c>
      <c r="F53" s="19"/>
      <c r="G53" s="6"/>
      <c r="H53" s="6"/>
      <c r="I53" s="7"/>
      <c r="J53" s="28"/>
      <c r="K53" s="19"/>
      <c r="L53" s="27">
        <v>6</v>
      </c>
      <c r="M53" s="7">
        <f>734+283+177+162+450+470</f>
        <v>2276</v>
      </c>
      <c r="N53" s="28">
        <f>5926+2349+928+998.5+1715.5+1513</f>
        <v>13430</v>
      </c>
    </row>
    <row r="54" spans="1:14" ht="18.75" customHeight="1">
      <c r="A54" s="15">
        <v>51</v>
      </c>
      <c r="B54" s="31" t="s">
        <v>95</v>
      </c>
      <c r="C54" s="32" t="s">
        <v>84</v>
      </c>
      <c r="D54" s="5">
        <v>38660</v>
      </c>
      <c r="E54" s="21">
        <v>8</v>
      </c>
      <c r="F54" s="19"/>
      <c r="G54" s="6">
        <v>6</v>
      </c>
      <c r="H54" s="6">
        <v>5</v>
      </c>
      <c r="I54" s="7">
        <v>620</v>
      </c>
      <c r="J54" s="28">
        <v>2698.5</v>
      </c>
      <c r="K54" s="19"/>
      <c r="L54" s="27">
        <v>6</v>
      </c>
      <c r="M54" s="7">
        <f>4953+2834+1525+1678+808+620</f>
        <v>12418</v>
      </c>
      <c r="N54" s="28">
        <f>37589.5+21430+10735+7513+3397+2698.5</f>
        <v>83363</v>
      </c>
    </row>
    <row r="55" spans="1:14" ht="18.75" customHeight="1">
      <c r="A55" s="15">
        <v>52</v>
      </c>
      <c r="B55" s="31" t="s">
        <v>96</v>
      </c>
      <c r="C55" s="32" t="s">
        <v>72</v>
      </c>
      <c r="D55" s="5">
        <v>38688</v>
      </c>
      <c r="E55" s="21">
        <v>10</v>
      </c>
      <c r="F55" s="19"/>
      <c r="G55" s="6">
        <v>2</v>
      </c>
      <c r="H55" s="6">
        <v>9</v>
      </c>
      <c r="I55" s="7">
        <v>886</v>
      </c>
      <c r="J55" s="28">
        <v>5962.5</v>
      </c>
      <c r="K55" s="19"/>
      <c r="L55" s="27">
        <v>2</v>
      </c>
      <c r="M55" s="7">
        <f>1984+886</f>
        <v>2870</v>
      </c>
      <c r="N55" s="28">
        <f>15934.5+5962.5</f>
        <v>21897</v>
      </c>
    </row>
    <row r="56" spans="1:14" ht="18.75" customHeight="1" thickBot="1">
      <c r="A56" s="15">
        <v>53</v>
      </c>
      <c r="B56" s="31" t="s">
        <v>97</v>
      </c>
      <c r="C56" s="32" t="s">
        <v>13</v>
      </c>
      <c r="D56" s="5">
        <v>38688</v>
      </c>
      <c r="E56" s="21">
        <v>2</v>
      </c>
      <c r="F56" s="19"/>
      <c r="G56" s="6">
        <v>2</v>
      </c>
      <c r="H56" s="6">
        <v>2</v>
      </c>
      <c r="I56" s="7">
        <v>792</v>
      </c>
      <c r="J56" s="28">
        <v>6367</v>
      </c>
      <c r="K56" s="19"/>
      <c r="L56" s="27">
        <v>2</v>
      </c>
      <c r="M56" s="7">
        <f>1142+792</f>
        <v>1934</v>
      </c>
      <c r="N56" s="28">
        <f>9081+6367</f>
        <v>15448</v>
      </c>
    </row>
    <row r="57" spans="2:14" ht="19.5" customHeight="1" thickBot="1">
      <c r="B57" s="57" t="s">
        <v>7</v>
      </c>
      <c r="C57" s="63"/>
      <c r="D57" s="63"/>
      <c r="E57" s="11">
        <f>SUM(E4:E56)</f>
        <v>310</v>
      </c>
      <c r="F57" s="17"/>
      <c r="G57" s="16"/>
      <c r="H57" s="11">
        <f>SUM(H4:H56)</f>
        <v>23</v>
      </c>
      <c r="I57" s="11">
        <f>SUM(I4:I56)</f>
        <v>4208</v>
      </c>
      <c r="J57" s="30">
        <f>SUM(J4:J56)</f>
        <v>21775</v>
      </c>
      <c r="K57" s="17"/>
      <c r="L57" s="11"/>
      <c r="M57" s="11">
        <f>SUM(M4:M56)</f>
        <v>606396</v>
      </c>
      <c r="N57" s="30">
        <f>SUM(N4:N56)</f>
        <v>3515931.55</v>
      </c>
    </row>
  </sheetData>
  <mergeCells count="4">
    <mergeCell ref="L2:N2"/>
    <mergeCell ref="B57:D57"/>
    <mergeCell ref="G2:J2"/>
    <mergeCell ref="B2:E2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Kemal Ural</cp:lastModifiedBy>
  <cp:lastPrinted>2005-12-16T15:01:52Z</cp:lastPrinted>
  <dcterms:created xsi:type="dcterms:W3CDTF">2004-03-26T15:51:12Z</dcterms:created>
  <dcterms:modified xsi:type="dcterms:W3CDTF">2005-12-16T15:24:44Z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-392075124</vt:i4>
  </property>
  <property fmtid="{D5CDD505-2E9C-101B-9397-08002B2CF9AE}" pid="3" name="_EmailSubject">
    <vt:lpwstr>Bir Film 2005/50.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