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65" windowHeight="12405" activeTab="0"/>
  </bookViews>
  <sheets>
    <sheet name="18 Nov 05 - 24 Nov 05 (WK 47)" sheetId="1" r:id="rId1"/>
    <sheet name="31 Dec 04 - 24 Nov 05 (ALL 47)" sheetId="2" r:id="rId2"/>
  </sheets>
  <definedNames>
    <definedName name="ADM" localSheetId="1">'31 Dec 04 - 24 Nov 05 (ALL 47)'!$J$4</definedName>
    <definedName name="ADM">#REF!</definedName>
    <definedName name="ADM_TOTAL" localSheetId="1">'31 Dec 04 - 24 Nov 05 (ALL 47)'!$J$186</definedName>
    <definedName name="ADM_TOTAL">#REF!</definedName>
    <definedName name="ADM20" localSheetId="1">'31 Dec 04 - 24 Nov 05 (ALL 47)'!$J$24</definedName>
    <definedName name="ADM20">#REF!</definedName>
    <definedName name="DIST" localSheetId="1">'31 Dec 04 - 24 Nov 05 (ALL 47)'!$D$4</definedName>
    <definedName name="DIST">#REF!</definedName>
    <definedName name="DIST_TOTAL" localSheetId="1">'31 Dec 04 - 24 Nov 05 (ALL 47)'!$D$186</definedName>
    <definedName name="DIST_TOTAL">#REF!</definedName>
    <definedName name="DIST20" localSheetId="1">'31 Dec 04 - 24 Nov 05 (ALL 47)'!$D$24</definedName>
    <definedName name="DIST20">#REF!</definedName>
    <definedName name="GBO" localSheetId="1">'31 Dec 04 - 24 Nov 05 (ALL 47)'!$I$4</definedName>
    <definedName name="GBO">#REF!</definedName>
    <definedName name="GBO_TOTAL" localSheetId="1">'31 Dec 04 - 24 Nov 05 (ALL 47)'!$I$186</definedName>
    <definedName name="GBO_TOTAL">#REF!</definedName>
    <definedName name="GBO20" localSheetId="1">'31 Dec 04 - 24 Nov 05 (ALL 47)'!$I$24</definedName>
    <definedName name="GBO20">#REF!</definedName>
    <definedName name="_xlnm.Print_Titles" localSheetId="0">'18 Nov 05 - 24 Nov 05 (WK 47)'!$1:$4</definedName>
    <definedName name="_xlnm.Print_Titles" localSheetId="1">'31 Dec 04 - 24 Nov 05 (ALL 47)'!$1:$4</definedName>
    <definedName name="SB" localSheetId="1">'31 Dec 04 - 24 Nov 05 (ALL 47)'!$A$4</definedName>
    <definedName name="SB">#REF!</definedName>
    <definedName name="SS" localSheetId="1">'31 Dec 04 - 24 Nov 05 (ALL 47)'!$K$185</definedName>
    <definedName name="SS">#REF!</definedName>
    <definedName name="WEADM" localSheetId="0">'18 Nov 05 - 24 Nov 05 (WK 47)'!$J$4</definedName>
    <definedName name="WEADM">#REF!</definedName>
    <definedName name="WEADM_TOTAL" localSheetId="0">'18 Nov 05 - 24 Nov 05 (WK 47)'!$J$61</definedName>
    <definedName name="WEADM_TOTAL">#REF!</definedName>
    <definedName name="WEDIST" localSheetId="0">'18 Nov 05 - 24 Nov 05 (WK 47)'!$D$4</definedName>
    <definedName name="WEDIST">#REF!</definedName>
    <definedName name="WEDIST_TOTAL" localSheetId="0">'18 Nov 05 - 24 Nov 05 (WK 47)'!$D$61</definedName>
    <definedName name="WEDIST_TOTAL">#REF!</definedName>
    <definedName name="WESB" localSheetId="0">'18 Nov 05 - 24 Nov 05 (WK 47)'!$A$4</definedName>
    <definedName name="WESB">#REF!</definedName>
    <definedName name="WESS" localSheetId="0">'18 Nov 05 - 24 Nov 05 (WK 47)'!#REF!</definedName>
    <definedName name="WESS">#REF!</definedName>
  </definedNames>
  <calcPr fullCalcOnLoad="1"/>
</workbook>
</file>

<file path=xl/sharedStrings.xml><?xml version="1.0" encoding="utf-8"?>
<sst xmlns="http://schemas.openxmlformats.org/spreadsheetml/2006/main" count="775" uniqueCount="304">
  <si>
    <t>T I T L E</t>
  </si>
  <si>
    <t>DISTRIBUTOR</t>
  </si>
  <si>
    <t>COMPANY</t>
  </si>
  <si>
    <t>RELEASE DATE</t>
  </si>
  <si>
    <t>WEEKS IN REL</t>
  </si>
  <si>
    <t># OF SCR</t>
  </si>
  <si>
    <t>THIS WEEK</t>
  </si>
  <si>
    <t xml:space="preserve">         CUMULATIVE  </t>
  </si>
  <si>
    <t>AVG.TICKET PRICE</t>
  </si>
  <si>
    <t>G.B.O. YTL</t>
  </si>
  <si>
    <t>ADMISSION</t>
  </si>
  <si>
    <t>HARRY POTTER 4</t>
  </si>
  <si>
    <t>WB</t>
  </si>
  <si>
    <t>WARNER BROS.</t>
  </si>
  <si>
    <t>SAW 2</t>
  </si>
  <si>
    <t>FIDA</t>
  </si>
  <si>
    <t>FLIGHT PLAN</t>
  </si>
  <si>
    <t>UIP</t>
  </si>
  <si>
    <t>BUENA VISTA</t>
  </si>
  <si>
    <t>MASKELI BESLER</t>
  </si>
  <si>
    <t>OZEN</t>
  </si>
  <si>
    <t>ARZU - FIDA</t>
  </si>
  <si>
    <t>BABAM VE OGLUM</t>
  </si>
  <si>
    <t>AVSAR</t>
  </si>
  <si>
    <t>DONGEL KARHANESI</t>
  </si>
  <si>
    <t>MEDYAVIZYON</t>
  </si>
  <si>
    <t>M.VIZYON-REPLIK</t>
  </si>
  <si>
    <t>AMITYVILLE HORROR</t>
  </si>
  <si>
    <t>FILMPOP</t>
  </si>
  <si>
    <t>ELIZABETHTOWN</t>
  </si>
  <si>
    <t>PARAMOUNT</t>
  </si>
  <si>
    <t>WALLACE AND GROMIT</t>
  </si>
  <si>
    <t>UNIVERSAL</t>
  </si>
  <si>
    <t>MINDHUNTERS</t>
  </si>
  <si>
    <t>INTERMEDIA</t>
  </si>
  <si>
    <t>IMAM, THE</t>
  </si>
  <si>
    <t>MARMARA</t>
  </si>
  <si>
    <t>HERBIE : FULLY LOADED</t>
  </si>
  <si>
    <t>LEGEND OF ZORRO</t>
  </si>
  <si>
    <t>COLUMBIA</t>
  </si>
  <si>
    <t>40 YEARS OLD VIRGIN</t>
  </si>
  <si>
    <t>TRANSPORTER 2</t>
  </si>
  <si>
    <t>FOX</t>
  </si>
  <si>
    <t>LORD OF WAR</t>
  </si>
  <si>
    <t>PRA</t>
  </si>
  <si>
    <t>DOOM</t>
  </si>
  <si>
    <t>ANTHONY ZIMMER</t>
  </si>
  <si>
    <t>UMUT SANAT</t>
  </si>
  <si>
    <t>UMUT - OZEN</t>
  </si>
  <si>
    <t>TUREV</t>
  </si>
  <si>
    <t>CAMERART</t>
  </si>
  <si>
    <t>CAVE, THE</t>
  </si>
  <si>
    <t>LAKESHORE</t>
  </si>
  <si>
    <t>SINEMA BIR MUCIZEDIR</t>
  </si>
  <si>
    <t>UGUR</t>
  </si>
  <si>
    <t>L'ANNULAIRE</t>
  </si>
  <si>
    <t>35 MİLİM</t>
  </si>
  <si>
    <t>ERMAN</t>
  </si>
  <si>
    <t>MANDERLAY</t>
  </si>
  <si>
    <t>BIR FILM</t>
  </si>
  <si>
    <t>BIR - ERMAN</t>
  </si>
  <si>
    <t>YOUNG ADAM</t>
  </si>
  <si>
    <t>LIMON</t>
  </si>
  <si>
    <t>VA, VIE EST DEVIENS</t>
  </si>
  <si>
    <t>MUST LOVE DOGS</t>
  </si>
  <si>
    <t>NIFES (BRIDES)</t>
  </si>
  <si>
    <t>FANTASTIC FOUR</t>
  </si>
  <si>
    <t>TIM BURTON'S CORPSE BRIDE</t>
  </si>
  <si>
    <t>NEL MIO AMORE</t>
  </si>
  <si>
    <t>OZEN - UMUT</t>
  </si>
  <si>
    <t>UPSIDE OF ANGER</t>
  </si>
  <si>
    <t>CHANTIER</t>
  </si>
  <si>
    <t>MEDIA 8</t>
  </si>
  <si>
    <t>LONG WEEKEND</t>
  </si>
  <si>
    <t>MOTORCYCLE DIARIES</t>
  </si>
  <si>
    <t>BIN JIP</t>
  </si>
  <si>
    <t>CINECLICK</t>
  </si>
  <si>
    <t>SIN CITY</t>
  </si>
  <si>
    <t>HOTEL RWANDA</t>
  </si>
  <si>
    <t>LIONS GATE</t>
  </si>
  <si>
    <t>GOAL !</t>
  </si>
  <si>
    <t>SHARK TALE</t>
  </si>
  <si>
    <t>DREAMWORKS</t>
  </si>
  <si>
    <t>NIGHTWATCH (NOCHNOY DOZOR)</t>
  </si>
  <si>
    <t>SAHARA</t>
  </si>
  <si>
    <t>STEALTH</t>
  </si>
  <si>
    <t>WEDDING CRASHERS</t>
  </si>
  <si>
    <t>DEVIL'S REJECTS</t>
  </si>
  <si>
    <t>KENDA</t>
  </si>
  <si>
    <t>ANS</t>
  </si>
  <si>
    <t>POOH'S HEFFALUMP MOVIE</t>
  </si>
  <si>
    <t>LAKPOSHTHA HAM PARVAZ (TURTLES CAN FLY)</t>
  </si>
  <si>
    <t>PI</t>
  </si>
  <si>
    <t>DEAR WENDY</t>
  </si>
  <si>
    <t>SIR - TRUST</t>
  </si>
  <si>
    <t>SUPER SIZE ME</t>
  </si>
  <si>
    <t>22/104</t>
  </si>
  <si>
    <t>DEUCE BIGALOW 2</t>
  </si>
  <si>
    <t>IMMORTAL (AD VITAM)</t>
  </si>
  <si>
    <t>TF 1</t>
  </si>
  <si>
    <t>LA FEMME DE GILLES</t>
  </si>
  <si>
    <t>WILD BUNCH</t>
  </si>
  <si>
    <t>WAR OF THE WORLDS</t>
  </si>
  <si>
    <t>CHARLIE AND THE CHOCOLATE FACTORY</t>
  </si>
  <si>
    <t>MADAGASCAR</t>
  </si>
  <si>
    <t>SPONGE BOB SQUARE PANTS</t>
  </si>
  <si>
    <t>NABOER (NEXT DOOR)</t>
  </si>
  <si>
    <t>ROBOTS</t>
  </si>
  <si>
    <t>TOTAL</t>
  </si>
  <si>
    <t>LAST WEEK</t>
  </si>
  <si>
    <t>CHANGE</t>
  </si>
  <si>
    <t>SAME PERIOD LAST YEAR (12 NOV 2004 - 18 NOV 2004)</t>
  </si>
  <si>
    <t xml:space="preserve"> b/(w) than last year</t>
  </si>
  <si>
    <t>DISTRIBUTOR TOTALS (ADMS)</t>
  </si>
  <si>
    <t>OTHERS</t>
  </si>
  <si>
    <t>DISTRIBUT0R SHARES</t>
  </si>
  <si>
    <t>DISTRIBUTOR SHARES                                                           SAME PERIOD LAST YEAR</t>
  </si>
  <si>
    <t>Bu rapor; 35 Milim, Avşar Film, Bir Film, Chantier, Kenda, Medyavizyon, Özen Film, Pinema, Sir Film, UIP, Umut Sanat ve Warner Bros.'un 
sağlamış olduğu bilgiler doğrultusunda hazırlanmıştır.</t>
  </si>
  <si>
    <t># OF
PRINTS</t>
  </si>
  <si>
    <t>WEEK IN REL</t>
  </si>
  <si>
    <t>HABABAM SINIFI ASKERDE</t>
  </si>
  <si>
    <t>HIRSIZ VAR</t>
  </si>
  <si>
    <t>MEDYAPIM</t>
  </si>
  <si>
    <t>GONUL YARASI</t>
  </si>
  <si>
    <t>FILMACASS</t>
  </si>
  <si>
    <t>GALLIPOLI (aka GELIBOLU)</t>
  </si>
  <si>
    <t>EKIP</t>
  </si>
  <si>
    <t>KINGDOM OF HEAVEN</t>
  </si>
  <si>
    <t>EGRETI GELIN</t>
  </si>
  <si>
    <t>YESILCAM</t>
  </si>
  <si>
    <t>OCEAN'S 12</t>
  </si>
  <si>
    <t>INCREDIBLES, THE</t>
  </si>
  <si>
    <t>RING 2</t>
  </si>
  <si>
    <t>MR. &amp; MRS. SMITH</t>
  </si>
  <si>
    <t>PINEMA</t>
  </si>
  <si>
    <t>SUMMIT</t>
  </si>
  <si>
    <t>SANS KAPIYI KIRINCA</t>
  </si>
  <si>
    <t>OGER</t>
  </si>
  <si>
    <t>CONSTANTINE</t>
  </si>
  <si>
    <t>STAR WARS EPISODE III</t>
  </si>
  <si>
    <t>ISLAND, THE</t>
  </si>
  <si>
    <t>MEET THE FOCKERS</t>
  </si>
  <si>
    <t>POLAR EXPRESS</t>
  </si>
  <si>
    <t>BATMAN BEGINS</t>
  </si>
  <si>
    <t>INTERPRETER</t>
  </si>
  <si>
    <t>AVIATOR</t>
  </si>
  <si>
    <t>O SIMDI MAHKUM</t>
  </si>
  <si>
    <t>GREEN PINE</t>
  </si>
  <si>
    <t>EMPIRE OF THE WOLVES</t>
  </si>
  <si>
    <t>HERO</t>
  </si>
  <si>
    <t>FOCUS</t>
  </si>
  <si>
    <t>ANLAT ISTANBUL</t>
  </si>
  <si>
    <t>TMC</t>
  </si>
  <si>
    <t>SKELETON KEY</t>
  </si>
  <si>
    <t>CINDERELLA MAN</t>
  </si>
  <si>
    <t>HIDE AND SEEK</t>
  </si>
  <si>
    <t>BOOGEYMAN</t>
  </si>
  <si>
    <t>SENATOR</t>
  </si>
  <si>
    <t>MONSTER IN LAW</t>
  </si>
  <si>
    <t>CLOSER</t>
  </si>
  <si>
    <t>CHARLIE &amp; THE CHOCOLATE FACTORY</t>
  </si>
  <si>
    <t>HITCH</t>
  </si>
  <si>
    <t>LEMONY SNICKETS</t>
  </si>
  <si>
    <t>MILLION DOLLAR BABY</t>
  </si>
  <si>
    <t>SHALL WE DANCE</t>
  </si>
  <si>
    <t>HOUSE OF WAX</t>
  </si>
  <si>
    <t>BANYO</t>
  </si>
  <si>
    <t>ALTIOKLAR</t>
  </si>
  <si>
    <t>DARK WATER</t>
  </si>
  <si>
    <t>BEWITCHED</t>
  </si>
  <si>
    <t>GODSEND</t>
  </si>
  <si>
    <t>PARDON</t>
  </si>
  <si>
    <t>PLATO</t>
  </si>
  <si>
    <t>LAND OF THE DEAD</t>
  </si>
  <si>
    <t>RED EYE</t>
  </si>
  <si>
    <t>DOWNFALL (DER UNTERGANG)</t>
  </si>
  <si>
    <t>HOSTAGE</t>
  </si>
  <si>
    <t>40 YEAR OLD VIRGIN</t>
  </si>
  <si>
    <t>PACIFIER</t>
  </si>
  <si>
    <t>BALANS VE MANEVRA</t>
  </si>
  <si>
    <t>PROCEKTS</t>
  </si>
  <si>
    <t>BE COOL</t>
  </si>
  <si>
    <t>MISS CONGENIALITY 2</t>
  </si>
  <si>
    <t>VERY LONG ENGAGEMENT</t>
  </si>
  <si>
    <t>IKI GENC KIZ</t>
  </si>
  <si>
    <t>YALAN DUNYA</t>
  </si>
  <si>
    <t>CURSED</t>
  </si>
  <si>
    <t>HYPNOSIS</t>
  </si>
  <si>
    <t>FILMAX</t>
  </si>
  <si>
    <t>SEA INSIDE (MAR ADENTRO)</t>
  </si>
  <si>
    <t>SOGEPAQ</t>
  </si>
  <si>
    <t>WHITE NOISE</t>
  </si>
  <si>
    <t>FINDING NEVERLAND</t>
  </si>
  <si>
    <t>AFTER THE SUNSET</t>
  </si>
  <si>
    <t>RAY</t>
  </si>
  <si>
    <t>CRASH</t>
  </si>
  <si>
    <t>A LOT LIKE LOVE</t>
  </si>
  <si>
    <t>UNLEASHED (DANNY THE DOG)</t>
  </si>
  <si>
    <t>SEED OF CHUCKY</t>
  </si>
  <si>
    <t>XXX 2</t>
  </si>
  <si>
    <t>ASSAULT ON PRECINCT 13</t>
  </si>
  <si>
    <t>HITCHHIKER'S GUIDE TO THE GALAXY</t>
  </si>
  <si>
    <t>SOUND OF ISTANBUL</t>
  </si>
  <si>
    <t>R FILM</t>
  </si>
  <si>
    <t>KEBAB CONNECTION</t>
  </si>
  <si>
    <t>THRTYFIVE SOMETHING</t>
  </si>
  <si>
    <t>LES CHORISTES</t>
  </si>
  <si>
    <t>PATHE</t>
  </si>
  <si>
    <t>IN GOOD COMPANY</t>
  </si>
  <si>
    <t>FOUR BROTHERS</t>
  </si>
  <si>
    <t>SKY HIGH</t>
  </si>
  <si>
    <t>LADDER 49</t>
  </si>
  <si>
    <t>NOEL</t>
  </si>
  <si>
    <t>YES</t>
  </si>
  <si>
    <t>AYIN KARANLIK YUZU</t>
  </si>
  <si>
    <t>SINEVIZYON</t>
  </si>
  <si>
    <t>HOUSE OF FLYING DAGGERS</t>
  </si>
  <si>
    <t>GUESS WHO</t>
  </si>
  <si>
    <t>BULUTLARI BEKLERKEN</t>
  </si>
  <si>
    <t>USTAOGLU</t>
  </si>
  <si>
    <t>ELEKTRA</t>
  </si>
  <si>
    <t>SON OF THE MASK</t>
  </si>
  <si>
    <t>TROUBLE</t>
  </si>
  <si>
    <t>ONE MISSED CALL 2</t>
  </si>
  <si>
    <t>35 MILIM</t>
  </si>
  <si>
    <t>HORIZON</t>
  </si>
  <si>
    <t>SIDEWAYS</t>
  </si>
  <si>
    <t>EROS</t>
  </si>
  <si>
    <t>ROISSY</t>
  </si>
  <si>
    <t>FLIGHT OF THE PHOENIX</t>
  </si>
  <si>
    <t>BRIDE &amp; PREJUDICE</t>
  </si>
  <si>
    <t>TRAUMA</t>
  </si>
  <si>
    <t>MITOS</t>
  </si>
  <si>
    <t>KINSEY</t>
  </si>
  <si>
    <t>MYRIAD</t>
  </si>
  <si>
    <t>FINAL CUT</t>
  </si>
  <si>
    <t>LES REVENANTS</t>
  </si>
  <si>
    <t>ACACIA</t>
  </si>
  <si>
    <t>LA MARCHE DE L'EMPEROR</t>
  </si>
  <si>
    <t>VODKA LEMON</t>
  </si>
  <si>
    <t>BKM</t>
  </si>
  <si>
    <t>SA SOM I HIMMELEN</t>
  </si>
  <si>
    <t>YOLDA</t>
  </si>
  <si>
    <t>DENIZ FILM</t>
  </si>
  <si>
    <t>STRANDVASKAREN (DROWNING GHOST)</t>
  </si>
  <si>
    <t>SIR FILM</t>
  </si>
  <si>
    <t>NORDISK</t>
  </si>
  <si>
    <t>PLEASURE IS MINE</t>
  </si>
  <si>
    <t>MY SUMMER OF LOVE</t>
  </si>
  <si>
    <t>THE WORKS</t>
  </si>
  <si>
    <t>GENESIS</t>
  </si>
  <si>
    <t>STUDIO CANAL</t>
  </si>
  <si>
    <t>SAMARIA</t>
  </si>
  <si>
    <t>THREE EXTREMES</t>
  </si>
  <si>
    <t>LES TEXTILES</t>
  </si>
  <si>
    <t>GECE 11:45</t>
  </si>
  <si>
    <t>GECE GUNDUZ</t>
  </si>
  <si>
    <t>LIFE AQUATIC</t>
  </si>
  <si>
    <t>EDUKATORS</t>
  </si>
  <si>
    <t>CELLULOID</t>
  </si>
  <si>
    <t>BEFORE NIGHT FALLS</t>
  </si>
  <si>
    <t>FIRST LOOK</t>
  </si>
  <si>
    <t>MONSIEUR N</t>
  </si>
  <si>
    <t>STRINGS</t>
  </si>
  <si>
    <t>TRUST</t>
  </si>
  <si>
    <t>ENDURING LOVE</t>
  </si>
  <si>
    <t>PAYOFF (GOMES &amp; TAVARES)</t>
  </si>
  <si>
    <t>TF1</t>
  </si>
  <si>
    <t>LUTHER</t>
  </si>
  <si>
    <t>IRFAN-FIRS LOOK</t>
  </si>
  <si>
    <t>MELEGIN DUSUSU</t>
  </si>
  <si>
    <t>KAPLAN</t>
  </si>
  <si>
    <t>BLUEBERRY</t>
  </si>
  <si>
    <t>LIMON - UGC</t>
  </si>
  <si>
    <t>MELINDA AND MELINDA</t>
  </si>
  <si>
    <t>NOTRE MUSIQUE</t>
  </si>
  <si>
    <t>LIMON-WILD BUNCH</t>
  </si>
  <si>
    <t>ELLA ENCHANTED</t>
  </si>
  <si>
    <t>SOLINO</t>
  </si>
  <si>
    <t>BAVARIA</t>
  </si>
  <si>
    <t>HOUSE OF D</t>
  </si>
  <si>
    <t>HEART IS DECEITFUL ABOVE ALL THINGS</t>
  </si>
  <si>
    <t>SEKAINO CHUSHIN DE AI WO SEKABU</t>
  </si>
  <si>
    <t>TOHO</t>
  </si>
  <si>
    <t>MACHINIST, THE</t>
  </si>
  <si>
    <t>LE COUPERET</t>
  </si>
  <si>
    <t>PARADISE NOW</t>
  </si>
  <si>
    <t>PRENDIMI L'ANIMA (SOUL KEEPER)</t>
  </si>
  <si>
    <t>ADRIANA</t>
  </si>
  <si>
    <t>EL LOBO</t>
  </si>
  <si>
    <t>O OUTRO LADO DA RUA</t>
  </si>
  <si>
    <t>TONY TAKITANI</t>
  </si>
  <si>
    <t>SIR -  TRUST</t>
  </si>
  <si>
    <t>SARMASIK SANATLAR</t>
  </si>
  <si>
    <t>SILVER CITY</t>
  </si>
  <si>
    <t>NONSTOP SALES</t>
  </si>
  <si>
    <t>SAME PERIOD LAST YEAR</t>
  </si>
  <si>
    <t># OF FILMS</t>
  </si>
  <si>
    <t>AFTER  INFLATIONARY ADJUSTMENT</t>
  </si>
  <si>
    <t>INFLATION %</t>
  </si>
  <si>
    <t>TOP 20 PICTURES</t>
  </si>
  <si>
    <t>Bu rapor; 35 Milim, Avşar Film, Bir Film, Chantier, Kenda, Medyavizyon, Özen Film, Pinema, Sır Film, UIP, Umut Sanat ve Warner Bros.'un
sağlamış olduğu bilgiler doğrultusunda hazırlanmıştır.</t>
  </si>
  <si>
    <r>
      <t>TURKEY ANNUAL BOX OFFICE REPORT</t>
    </r>
    <r>
      <rPr>
        <sz val="26"/>
        <color indexed="9"/>
        <rFont val="Albertus Extra Bold"/>
        <family val="2"/>
      </rPr>
      <t xml:space="preserve">
</t>
    </r>
    <r>
      <rPr>
        <sz val="16"/>
        <color indexed="9"/>
        <rFont val="Albertus Extra Bold"/>
        <family val="2"/>
      </rPr>
      <t>31 DEC '04 ~ 24 NOV '05</t>
    </r>
  </si>
  <si>
    <r>
      <t xml:space="preserve">TURKEY WEEKLY BOX OFFICE REPORT
</t>
    </r>
    <r>
      <rPr>
        <sz val="16"/>
        <color indexed="9"/>
        <rFont val="Albertus Extra Bold"/>
        <family val="2"/>
      </rPr>
      <t>18 NOV '05 ~ 24 NOV '05</t>
    </r>
  </si>
</sst>
</file>

<file path=xl/styles.xml><?xml version="1.0" encoding="utf-8"?>
<styleSheet xmlns="http://schemas.openxmlformats.org/spreadsheetml/2006/main">
  <numFmts count="3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mm/dd/yy"/>
    <numFmt numFmtId="173" formatCode="_(* #,##0_);_(* \(#,##0\);_(* &quot;-&quot;??_);_(@_)"/>
    <numFmt numFmtId="174" formatCode="dd\-mmm\-yy_)"/>
    <numFmt numFmtId="175" formatCode="_-* #,##0\ _T_L_-;\-* #,##0\ _T_L_-;_-* &quot;-&quot;??\ _T_L_-;_-@_-"/>
    <numFmt numFmtId="176" formatCode="#,##0\ \ "/>
    <numFmt numFmtId="177" formatCode="\%0.00"/>
    <numFmt numFmtId="178" formatCode="%\ 0.00"/>
    <numFmt numFmtId="179" formatCode="\%\ 0.00"/>
    <numFmt numFmtId="180" formatCode="%\ 0.00\ \ "/>
    <numFmt numFmtId="181" formatCode="\%0"/>
    <numFmt numFmtId="182" formatCode="%\ 0"/>
    <numFmt numFmtId="183" formatCode="\%\ 0"/>
    <numFmt numFmtId="184" formatCode="#,##0_);\(#,##0\)"/>
    <numFmt numFmtId="185" formatCode="_-* #,##0.000\ _T_L_-;\-* #,##0.000\ _T_L_-;_-* &quot;-&quot;??\ _T_L_-;_-@_-"/>
    <numFmt numFmtId="186" formatCode="_-* #,##0.0\ _T_L_-;\-* #,##0.0\ _T_L_-;_-* &quot;-&quot;??\ _T_L_-;_-@_-"/>
    <numFmt numFmtId="187" formatCode="[$-41F]dd\ mmmm\ yyyy\ dddd"/>
    <numFmt numFmtId="188" formatCode="m/d/yyyy;@"/>
    <numFmt numFmtId="189" formatCode="#,##0.00\ \ \ "/>
    <numFmt numFmtId="190" formatCode="#,##0.00\ "/>
    <numFmt numFmtId="191" formatCode="#,##0.00\ _T_L;[Red]\-#,##0.00\ _T_L"/>
    <numFmt numFmtId="192" formatCode="#,##0.00\ \ "/>
  </numFmts>
  <fonts count="32">
    <font>
      <sz val="10"/>
      <name val="Arial"/>
      <family val="0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sz val="8"/>
      <name val="Albertus Extra Bold"/>
      <family val="2"/>
    </font>
    <font>
      <sz val="16"/>
      <color indexed="9"/>
      <name val="Albertus Extra Bold"/>
      <family val="2"/>
    </font>
    <font>
      <sz val="28"/>
      <color indexed="9"/>
      <name val="Albertus Extra Bold"/>
      <family val="2"/>
    </font>
    <font>
      <sz val="26"/>
      <color indexed="9"/>
      <name val="Albertus Extra Bold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Impact"/>
      <family val="2"/>
    </font>
    <font>
      <sz val="8"/>
      <name val="Impact"/>
      <family val="2"/>
    </font>
    <font>
      <sz val="9"/>
      <name val="Times New Roman"/>
      <family val="1"/>
    </font>
    <font>
      <sz val="9"/>
      <name val="Albertus Extra Bold"/>
      <family val="2"/>
    </font>
    <font>
      <sz val="8"/>
      <color indexed="9"/>
      <name val="Albertus Extra Bold"/>
      <family val="2"/>
    </font>
    <font>
      <sz val="10"/>
      <name val="Impact"/>
      <family val="2"/>
    </font>
    <font>
      <sz val="10"/>
      <name val="Century Gothic"/>
      <family val="2"/>
    </font>
    <font>
      <sz val="10"/>
      <name val="Trebuchet MS"/>
      <family val="2"/>
    </font>
    <font>
      <sz val="11"/>
      <name val="Albertus Extra Bold"/>
      <family val="2"/>
    </font>
    <font>
      <b/>
      <sz val="11"/>
      <name val="Times New Roman"/>
      <family val="1"/>
    </font>
    <font>
      <sz val="11"/>
      <color indexed="9"/>
      <name val="Albertus Extra Bold"/>
      <family val="2"/>
    </font>
    <font>
      <sz val="11"/>
      <name val="Arial"/>
      <family val="0"/>
    </font>
    <font>
      <b/>
      <sz val="8"/>
      <name val="Albertus Extra Bold"/>
      <family val="2"/>
    </font>
    <font>
      <sz val="10"/>
      <name val="Albertus Extra Bold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Impact"/>
      <family val="2"/>
    </font>
    <font>
      <b/>
      <sz val="10"/>
      <name val="Times New Roman"/>
      <family val="1"/>
    </font>
    <font>
      <sz val="8"/>
      <name val="Century Gothic"/>
      <family val="2"/>
    </font>
    <font>
      <b/>
      <sz val="10"/>
      <color indexed="9"/>
      <name val="Albertus Extra Bold"/>
      <family val="2"/>
    </font>
    <font>
      <b/>
      <sz val="10"/>
      <name val="Albertus Extra Bold"/>
      <family val="2"/>
    </font>
    <font>
      <sz val="10"/>
      <name val="Tahoma"/>
      <family val="2"/>
    </font>
    <font>
      <sz val="10"/>
      <color indexed="9"/>
      <name val="Albertus Extra Bold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ashed"/>
      <top style="dashed"/>
      <bottom style="medium"/>
    </border>
    <border>
      <left style="dashed"/>
      <right style="thin"/>
      <top style="dashed"/>
      <bottom style="medium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 style="dashed">
        <color indexed="9"/>
      </right>
      <top style="medium"/>
      <bottom style="medium"/>
    </border>
    <border>
      <left style="dashed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medium"/>
      <top style="medium"/>
      <bottom style="medium"/>
    </border>
    <border>
      <left>
        <color indexed="63"/>
      </left>
      <right style="dashed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dashed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dashed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dashed">
        <color indexed="9"/>
      </right>
      <top style="medium"/>
      <bottom style="thin"/>
    </border>
    <border>
      <left style="dashed">
        <color indexed="9"/>
      </left>
      <right style="thin">
        <color indexed="9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" fontId="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176" fontId="12" fillId="0" borderId="3" xfId="0" applyNumberFormat="1" applyFont="1" applyBorder="1" applyAlignment="1" applyProtection="1">
      <alignment horizontal="center" vertical="center"/>
      <protection/>
    </xf>
    <xf numFmtId="0" fontId="12" fillId="0" borderId="4" xfId="0" applyFont="1" applyBorder="1" applyAlignment="1" applyProtection="1">
      <alignment horizontal="center" vertical="center"/>
      <protection/>
    </xf>
    <xf numFmtId="176" fontId="12" fillId="0" borderId="4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4" fillId="0" borderId="5" xfId="0" applyFont="1" applyBorder="1" applyAlignment="1" applyProtection="1">
      <alignment horizontal="center" vertical="center"/>
      <protection/>
    </xf>
    <xf numFmtId="0" fontId="15" fillId="0" borderId="6" xfId="0" applyFont="1" applyBorder="1" applyAlignment="1" applyProtection="1">
      <alignment horizontal="left" vertical="center"/>
      <protection/>
    </xf>
    <xf numFmtId="0" fontId="15" fillId="0" borderId="7" xfId="0" applyFont="1" applyBorder="1" applyAlignment="1" applyProtection="1">
      <alignment horizontal="center" vertical="center"/>
      <protection/>
    </xf>
    <xf numFmtId="0" fontId="15" fillId="0" borderId="7" xfId="0" applyFont="1" applyBorder="1" applyAlignment="1">
      <alignment horizontal="center" vertical="center"/>
    </xf>
    <xf numFmtId="172" fontId="15" fillId="0" borderId="7" xfId="0" applyNumberFormat="1" applyFont="1" applyBorder="1" applyAlignment="1" applyProtection="1">
      <alignment horizontal="center" vertical="center"/>
      <protection/>
    </xf>
    <xf numFmtId="190" fontId="15" fillId="0" borderId="8" xfId="0" applyNumberFormat="1" applyFont="1" applyBorder="1" applyAlignment="1" applyProtection="1">
      <alignment vertical="center"/>
      <protection/>
    </xf>
    <xf numFmtId="176" fontId="15" fillId="0" borderId="9" xfId="0" applyNumberFormat="1" applyFont="1" applyBorder="1" applyAlignment="1" applyProtection="1">
      <alignment vertical="center"/>
      <protection/>
    </xf>
    <xf numFmtId="190" fontId="15" fillId="0" borderId="10" xfId="15" applyNumberFormat="1" applyFont="1" applyBorder="1" applyAlignment="1" applyProtection="1">
      <alignment vertical="center"/>
      <protection/>
    </xf>
    <xf numFmtId="190" fontId="16" fillId="0" borderId="10" xfId="15" applyNumberFormat="1" applyFont="1" applyBorder="1" applyAlignment="1" applyProtection="1">
      <alignment vertical="center"/>
      <protection/>
    </xf>
    <xf numFmtId="190" fontId="0" fillId="0" borderId="0" xfId="0" applyNumberFormat="1" applyAlignment="1">
      <alignment vertical="center"/>
    </xf>
    <xf numFmtId="0" fontId="17" fillId="0" borderId="0" xfId="0" applyFont="1" applyAlignment="1">
      <alignment vertical="center"/>
    </xf>
    <xf numFmtId="0" fontId="18" fillId="2" borderId="11" xfId="0" applyFont="1" applyFill="1" applyBorder="1" applyAlignment="1" applyProtection="1">
      <alignment horizontal="right" vertical="center"/>
      <protection/>
    </xf>
    <xf numFmtId="0" fontId="19" fillId="2" borderId="12" xfId="0" applyFont="1" applyFill="1" applyBorder="1" applyAlignment="1" applyProtection="1">
      <alignment horizontal="center" vertical="center"/>
      <protection/>
    </xf>
    <xf numFmtId="190" fontId="19" fillId="2" borderId="13" xfId="0" applyNumberFormat="1" applyFont="1" applyFill="1" applyBorder="1" applyAlignment="1" applyProtection="1">
      <alignment vertical="center"/>
      <protection/>
    </xf>
    <xf numFmtId="176" fontId="19" fillId="2" borderId="14" xfId="0" applyNumberFormat="1" applyFont="1" applyFill="1" applyBorder="1" applyAlignment="1" applyProtection="1">
      <alignment vertical="center"/>
      <protection/>
    </xf>
    <xf numFmtId="176" fontId="19" fillId="2" borderId="15" xfId="0" applyNumberFormat="1" applyFont="1" applyFill="1" applyBorder="1" applyAlignment="1" applyProtection="1">
      <alignment vertical="center"/>
      <protection/>
    </xf>
    <xf numFmtId="176" fontId="19" fillId="2" borderId="16" xfId="0" applyNumberFormat="1" applyFont="1" applyFill="1" applyBorder="1" applyAlignment="1" applyProtection="1">
      <alignment vertical="center"/>
      <protection/>
    </xf>
    <xf numFmtId="190" fontId="19" fillId="2" borderId="17" xfId="0" applyNumberFormat="1" applyFont="1" applyFill="1" applyBorder="1" applyAlignment="1" applyProtection="1">
      <alignment vertical="center"/>
      <protection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73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90" fontId="15" fillId="0" borderId="18" xfId="0" applyNumberFormat="1" applyFont="1" applyBorder="1" applyAlignment="1" applyProtection="1">
      <alignment horizontal="right" vertical="center"/>
      <protection/>
    </xf>
    <xf numFmtId="176" fontId="15" fillId="0" borderId="19" xfId="0" applyNumberFormat="1" applyFont="1" applyBorder="1" applyAlignment="1" applyProtection="1">
      <alignment horizontal="right" vertical="center"/>
      <protection/>
    </xf>
    <xf numFmtId="180" fontId="15" fillId="0" borderId="20" xfId="0" applyNumberFormat="1" applyFont="1" applyBorder="1" applyAlignment="1" applyProtection="1">
      <alignment horizontal="center" vertical="center"/>
      <protection/>
    </xf>
    <xf numFmtId="190" fontId="15" fillId="0" borderId="3" xfId="0" applyNumberFormat="1" applyFont="1" applyBorder="1" applyAlignment="1" applyProtection="1">
      <alignment horizontal="right" vertical="center"/>
      <protection/>
    </xf>
    <xf numFmtId="176" fontId="15" fillId="0" borderId="21" xfId="0" applyNumberFormat="1" applyFont="1" applyBorder="1" applyAlignment="1" applyProtection="1">
      <alignment horizontal="right" vertical="center"/>
      <protection/>
    </xf>
    <xf numFmtId="180" fontId="15" fillId="0" borderId="22" xfId="21" applyNumberFormat="1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right" vertical="center"/>
      <protection/>
    </xf>
    <xf numFmtId="0" fontId="24" fillId="0" borderId="23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176" fontId="24" fillId="0" borderId="24" xfId="0" applyNumberFormat="1" applyFont="1" applyBorder="1" applyAlignment="1" applyProtection="1">
      <alignment vertical="center"/>
      <protection/>
    </xf>
    <xf numFmtId="37" fontId="24" fillId="3" borderId="23" xfId="0" applyNumberFormat="1" applyFont="1" applyFill="1" applyBorder="1" applyAlignment="1" applyProtection="1">
      <alignment vertical="center"/>
      <protection/>
    </xf>
    <xf numFmtId="176" fontId="24" fillId="0" borderId="24" xfId="21" applyNumberFormat="1" applyFont="1" applyBorder="1" applyAlignment="1" applyProtection="1">
      <alignment horizontal="right" vertical="center"/>
      <protection/>
    </xf>
    <xf numFmtId="176" fontId="24" fillId="0" borderId="24" xfId="21" applyNumberFormat="1" applyFont="1" applyBorder="1" applyAlignment="1" applyProtection="1">
      <alignment horizontal="center" vertical="center"/>
      <protection/>
    </xf>
    <xf numFmtId="176" fontId="24" fillId="0" borderId="23" xfId="21" applyNumberFormat="1" applyFont="1" applyBorder="1" applyAlignment="1" applyProtection="1">
      <alignment horizontal="center" vertical="center"/>
      <protection/>
    </xf>
    <xf numFmtId="176" fontId="15" fillId="0" borderId="25" xfId="15" applyNumberFormat="1" applyFont="1" applyBorder="1" applyAlignment="1">
      <alignment horizontal="right" vertical="center"/>
    </xf>
    <xf numFmtId="176" fontId="15" fillId="0" borderId="25" xfId="15" applyNumberFormat="1" applyFont="1" applyBorder="1" applyAlignment="1" applyProtection="1">
      <alignment horizontal="right" vertical="center"/>
      <protection/>
    </xf>
    <xf numFmtId="180" fontId="15" fillId="0" borderId="26" xfId="21" applyNumberFormat="1" applyFont="1" applyBorder="1" applyAlignment="1">
      <alignment horizontal="right" vertical="center"/>
    </xf>
    <xf numFmtId="180" fontId="15" fillId="0" borderId="26" xfId="21" applyNumberFormat="1" applyFont="1" applyBorder="1" applyAlignment="1" applyProtection="1">
      <alignment horizontal="right" vertical="center"/>
      <protection/>
    </xf>
    <xf numFmtId="0" fontId="22" fillId="0" borderId="0" xfId="0" applyFont="1" applyAlignment="1">
      <alignment vertical="center"/>
    </xf>
    <xf numFmtId="0" fontId="22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10" fontId="24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 applyProtection="1">
      <alignment horizontal="left" vertical="center"/>
      <protection/>
    </xf>
    <xf numFmtId="176" fontId="22" fillId="0" borderId="27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176" fontId="25" fillId="0" borderId="0" xfId="0" applyNumberFormat="1" applyFont="1" applyBorder="1" applyAlignment="1" applyProtection="1">
      <alignment horizontal="left" vertical="center"/>
      <protection/>
    </xf>
    <xf numFmtId="10" fontId="26" fillId="0" borderId="0" xfId="0" applyNumberFormat="1" applyFont="1" applyBorder="1" applyAlignment="1" applyProtection="1">
      <alignment horizontal="left" vertical="center"/>
      <protection/>
    </xf>
    <xf numFmtId="176" fontId="26" fillId="0" borderId="0" xfId="0" applyNumberFormat="1" applyFont="1" applyBorder="1" applyAlignment="1" applyProtection="1">
      <alignment horizontal="left" vertical="center"/>
      <protection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7" fillId="0" borderId="0" xfId="0" applyFont="1" applyFill="1" applyAlignment="1">
      <alignment vertical="center"/>
    </xf>
    <xf numFmtId="0" fontId="14" fillId="0" borderId="28" xfId="0" applyFont="1" applyBorder="1" applyAlignment="1" applyProtection="1">
      <alignment horizontal="center" vertical="center"/>
      <protection/>
    </xf>
    <xf numFmtId="190" fontId="16" fillId="0" borderId="8" xfId="0" applyNumberFormat="1" applyFont="1" applyBorder="1" applyAlignment="1" applyProtection="1">
      <alignment vertical="center"/>
      <protection/>
    </xf>
    <xf numFmtId="176" fontId="16" fillId="0" borderId="9" xfId="0" applyNumberFormat="1" applyFont="1" applyBorder="1" applyAlignment="1" applyProtection="1">
      <alignment vertical="center"/>
      <protection/>
    </xf>
    <xf numFmtId="0" fontId="28" fillId="2" borderId="11" xfId="0" applyFont="1" applyFill="1" applyBorder="1" applyAlignment="1" applyProtection="1">
      <alignment horizontal="right" vertical="center"/>
      <protection/>
    </xf>
    <xf numFmtId="190" fontId="19" fillId="2" borderId="29" xfId="0" applyNumberFormat="1" applyFont="1" applyFill="1" applyBorder="1" applyAlignment="1" applyProtection="1">
      <alignment vertical="center"/>
      <protection/>
    </xf>
    <xf numFmtId="37" fontId="0" fillId="0" borderId="0" xfId="0" applyNumberFormat="1" applyAlignment="1">
      <alignment vertical="center"/>
    </xf>
    <xf numFmtId="0" fontId="2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76" fontId="14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Border="1" applyAlignment="1">
      <alignment vertical="center"/>
    </xf>
    <xf numFmtId="0" fontId="15" fillId="0" borderId="19" xfId="0" applyFont="1" applyBorder="1" applyAlignment="1" applyProtection="1">
      <alignment horizontal="center" vertical="center"/>
      <protection/>
    </xf>
    <xf numFmtId="190" fontId="15" fillId="0" borderId="30" xfId="0" applyNumberFormat="1" applyFont="1" applyBorder="1" applyAlignment="1" applyProtection="1">
      <alignment vertical="center"/>
      <protection/>
    </xf>
    <xf numFmtId="176" fontId="12" fillId="0" borderId="25" xfId="0" applyNumberFormat="1" applyFont="1" applyBorder="1" applyAlignment="1" applyProtection="1">
      <alignment horizontal="center" vertical="center"/>
      <protection/>
    </xf>
    <xf numFmtId="176" fontId="15" fillId="0" borderId="30" xfId="0" applyNumberFormat="1" applyFont="1" applyBorder="1" applyAlignment="1" applyProtection="1">
      <alignment vertical="center"/>
      <protection/>
    </xf>
    <xf numFmtId="180" fontId="0" fillId="0" borderId="20" xfId="0" applyNumberFormat="1" applyFont="1" applyBorder="1" applyAlignment="1" applyProtection="1">
      <alignment horizontal="right" vertical="center"/>
      <protection/>
    </xf>
    <xf numFmtId="182" fontId="15" fillId="0" borderId="31" xfId="21" applyNumberFormat="1" applyFont="1" applyBorder="1" applyAlignment="1" applyProtection="1">
      <alignment horizontal="center" vertical="center"/>
      <protection/>
    </xf>
    <xf numFmtId="182" fontId="15" fillId="0" borderId="32" xfId="21" applyNumberFormat="1" applyFont="1" applyBorder="1" applyAlignment="1" applyProtection="1">
      <alignment horizontal="center" vertical="center"/>
      <protection/>
    </xf>
    <xf numFmtId="180" fontId="0" fillId="0" borderId="33" xfId="21" applyNumberFormat="1" applyFont="1" applyBorder="1" applyAlignment="1" applyProtection="1">
      <alignment horizontal="right" vertical="center"/>
      <protection/>
    </xf>
    <xf numFmtId="175" fontId="29" fillId="0" borderId="34" xfId="15" applyNumberFormat="1" applyFont="1" applyBorder="1" applyAlignment="1" applyProtection="1">
      <alignment horizontal="left" vertical="center"/>
      <protection/>
    </xf>
    <xf numFmtId="182" fontId="16" fillId="0" borderId="35" xfId="21" applyNumberFormat="1" applyFont="1" applyBorder="1" applyAlignment="1" applyProtection="1">
      <alignment horizontal="center" vertical="center"/>
      <protection/>
    </xf>
    <xf numFmtId="182" fontId="30" fillId="0" borderId="21" xfId="21" applyNumberFormat="1" applyFont="1" applyBorder="1" applyAlignment="1" applyProtection="1">
      <alignment horizontal="center" vertical="center"/>
      <protection/>
    </xf>
    <xf numFmtId="180" fontId="0" fillId="0" borderId="22" xfId="21" applyNumberFormat="1" applyFont="1" applyBorder="1" applyAlignment="1" applyProtection="1">
      <alignment horizontal="righ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>
      <alignment horizontal="center" vertical="center"/>
    </xf>
    <xf numFmtId="176" fontId="24" fillId="0" borderId="0" xfId="21" applyNumberFormat="1" applyFont="1" applyBorder="1" applyAlignment="1" applyProtection="1">
      <alignment horizontal="right" vertical="center"/>
      <protection/>
    </xf>
    <xf numFmtId="176" fontId="24" fillId="0" borderId="0" xfId="21" applyNumberFormat="1" applyFont="1" applyBorder="1" applyAlignment="1" applyProtection="1">
      <alignment horizontal="center" vertical="center"/>
      <protection/>
    </xf>
    <xf numFmtId="176" fontId="15" fillId="0" borderId="36" xfId="0" applyNumberFormat="1" applyFont="1" applyBorder="1" applyAlignment="1" applyProtection="1">
      <alignment vertical="center"/>
      <protection/>
    </xf>
    <xf numFmtId="178" fontId="15" fillId="0" borderId="37" xfId="21" applyNumberFormat="1" applyFont="1" applyBorder="1" applyAlignment="1" applyProtection="1">
      <alignment horizontal="center" vertical="center"/>
      <protection/>
    </xf>
    <xf numFmtId="176" fontId="15" fillId="0" borderId="32" xfId="0" applyNumberFormat="1" applyFont="1" applyBorder="1" applyAlignment="1" applyProtection="1">
      <alignment vertical="center"/>
      <protection/>
    </xf>
    <xf numFmtId="176" fontId="12" fillId="0" borderId="27" xfId="0" applyNumberFormat="1" applyFont="1" applyBorder="1" applyAlignment="1" applyProtection="1">
      <alignment horizontal="center" vertical="center"/>
      <protection/>
    </xf>
    <xf numFmtId="178" fontId="15" fillId="0" borderId="33" xfId="21" applyNumberFormat="1" applyFont="1" applyBorder="1" applyAlignment="1" applyProtection="1">
      <alignment horizontal="center" vertical="center"/>
      <protection/>
    </xf>
    <xf numFmtId="176" fontId="15" fillId="0" borderId="38" xfId="0" applyNumberFormat="1" applyFont="1" applyBorder="1" applyAlignment="1" applyProtection="1">
      <alignment vertical="center"/>
      <protection/>
    </xf>
    <xf numFmtId="178" fontId="15" fillId="0" borderId="39" xfId="21" applyNumberFormat="1" applyFont="1" applyBorder="1" applyAlignment="1" applyProtection="1">
      <alignment horizontal="center" vertical="center"/>
      <protection/>
    </xf>
    <xf numFmtId="176" fontId="31" fillId="2" borderId="40" xfId="0" applyNumberFormat="1" applyFont="1" applyFill="1" applyBorder="1" applyAlignment="1" applyProtection="1">
      <alignment vertical="center"/>
      <protection/>
    </xf>
    <xf numFmtId="176" fontId="31" fillId="2" borderId="41" xfId="0" applyNumberFormat="1" applyFont="1" applyFill="1" applyBorder="1" applyAlignment="1" applyProtection="1">
      <alignment vertical="center"/>
      <protection/>
    </xf>
    <xf numFmtId="176" fontId="31" fillId="2" borderId="42" xfId="21" applyNumberFormat="1" applyFont="1" applyFill="1" applyBorder="1" applyAlignment="1" applyProtection="1">
      <alignment horizontal="center" vertical="center"/>
      <protection/>
    </xf>
    <xf numFmtId="178" fontId="15" fillId="0" borderId="43" xfId="21" applyNumberFormat="1" applyFont="1" applyBorder="1" applyAlignment="1" applyProtection="1">
      <alignment horizontal="center" vertical="center"/>
      <protection/>
    </xf>
    <xf numFmtId="0" fontId="27" fillId="0" borderId="0" xfId="0" applyFont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36" xfId="0" applyFont="1" applyBorder="1" applyAlignment="1" applyProtection="1">
      <alignment horizontal="center" vertical="center" wrapText="1"/>
      <protection/>
    </xf>
    <xf numFmtId="0" fontId="12" fillId="0" borderId="38" xfId="0" applyFont="1" applyBorder="1" applyAlignment="1" applyProtection="1">
      <alignment horizontal="center" vertical="center" wrapText="1"/>
      <protection/>
    </xf>
    <xf numFmtId="176" fontId="3" fillId="0" borderId="37" xfId="0" applyNumberFormat="1" applyFont="1" applyBorder="1" applyAlignment="1" applyProtection="1">
      <alignment horizontal="center" vertical="center" wrapText="1"/>
      <protection/>
    </xf>
    <xf numFmtId="176" fontId="3" fillId="0" borderId="43" xfId="0" applyNumberFormat="1" applyFont="1" applyBorder="1" applyAlignment="1" applyProtection="1">
      <alignment horizontal="center" vertical="center" wrapText="1"/>
      <protection/>
    </xf>
    <xf numFmtId="176" fontId="22" fillId="0" borderId="24" xfId="0" applyNumberFormat="1" applyFont="1" applyBorder="1" applyAlignment="1" applyProtection="1">
      <alignment horizontal="center" vertical="center"/>
      <protection/>
    </xf>
    <xf numFmtId="176" fontId="22" fillId="0" borderId="45" xfId="0" applyNumberFormat="1" applyFont="1" applyBorder="1" applyAlignment="1" applyProtection="1">
      <alignment horizontal="center" vertical="center"/>
      <protection/>
    </xf>
    <xf numFmtId="176" fontId="22" fillId="0" borderId="19" xfId="0" applyNumberFormat="1" applyFont="1" applyBorder="1" applyAlignment="1" applyProtection="1">
      <alignment horizontal="center" vertical="center"/>
      <protection/>
    </xf>
    <xf numFmtId="0" fontId="22" fillId="0" borderId="46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19" fillId="2" borderId="23" xfId="0" applyFont="1" applyFill="1" applyBorder="1" applyAlignment="1" applyProtection="1">
      <alignment horizontal="center" vertical="center"/>
      <protection/>
    </xf>
    <xf numFmtId="0" fontId="19" fillId="2" borderId="16" xfId="0" applyFont="1" applyFill="1" applyBorder="1" applyAlignment="1" applyProtection="1">
      <alignment horizontal="center" vertical="center"/>
      <protection/>
    </xf>
    <xf numFmtId="180" fontId="15" fillId="0" borderId="45" xfId="21" applyNumberFormat="1" applyFont="1" applyBorder="1" applyAlignment="1" applyProtection="1">
      <alignment horizontal="right" vertical="center"/>
      <protection/>
    </xf>
    <xf numFmtId="180" fontId="15" fillId="0" borderId="26" xfId="0" applyNumberFormat="1" applyFont="1" applyBorder="1" applyAlignment="1">
      <alignment horizontal="right" vertical="center"/>
    </xf>
    <xf numFmtId="0" fontId="22" fillId="0" borderId="4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2" fillId="0" borderId="34" xfId="0" applyFont="1" applyBorder="1" applyAlignment="1" applyProtection="1">
      <alignment horizontal="center" vertical="center"/>
      <protection/>
    </xf>
    <xf numFmtId="176" fontId="22" fillId="0" borderId="48" xfId="21" applyNumberFormat="1" applyFont="1" applyBorder="1" applyAlignment="1" applyProtection="1">
      <alignment horizontal="center" vertical="center"/>
      <protection/>
    </xf>
    <xf numFmtId="176" fontId="22" fillId="0" borderId="21" xfId="21" applyNumberFormat="1" applyFont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center" vertical="center"/>
      <protection/>
    </xf>
    <xf numFmtId="0" fontId="22" fillId="0" borderId="1" xfId="0" applyFont="1" applyBorder="1" applyAlignment="1" applyProtection="1">
      <alignment horizontal="center" vertical="center"/>
      <protection/>
    </xf>
    <xf numFmtId="0" fontId="22" fillId="0" borderId="2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45" xfId="0" applyFont="1" applyBorder="1" applyAlignment="1" applyProtection="1">
      <alignment horizontal="center" vertical="center"/>
      <protection/>
    </xf>
    <xf numFmtId="176" fontId="15" fillId="0" borderId="19" xfId="15" applyNumberFormat="1" applyFont="1" applyBorder="1" applyAlignment="1" applyProtection="1">
      <alignment horizontal="right" vertical="center"/>
      <protection/>
    </xf>
    <xf numFmtId="176" fontId="15" fillId="0" borderId="25" xfId="15" applyNumberFormat="1" applyFont="1" applyBorder="1" applyAlignment="1" applyProtection="1">
      <alignment horizontal="right" vertical="center"/>
      <protection/>
    </xf>
    <xf numFmtId="176" fontId="15" fillId="0" borderId="19" xfId="0" applyNumberFormat="1" applyFont="1" applyBorder="1" applyAlignment="1" applyProtection="1">
      <alignment horizontal="right" vertical="center"/>
      <protection/>
    </xf>
    <xf numFmtId="176" fontId="15" fillId="0" borderId="20" xfId="0" applyNumberFormat="1" applyFont="1" applyBorder="1" applyAlignment="1" applyProtection="1">
      <alignment horizontal="right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180" fontId="16" fillId="0" borderId="45" xfId="21" applyNumberFormat="1" applyFont="1" applyBorder="1" applyAlignment="1" applyProtection="1">
      <alignment horizontal="right" vertical="center"/>
      <protection/>
    </xf>
    <xf numFmtId="180" fontId="16" fillId="0" borderId="39" xfId="21" applyNumberFormat="1" applyFont="1" applyBorder="1" applyAlignment="1" applyProtection="1">
      <alignment horizontal="right" vertical="center"/>
      <protection/>
    </xf>
    <xf numFmtId="180" fontId="15" fillId="0" borderId="21" xfId="21" applyNumberFormat="1" applyFont="1" applyBorder="1" applyAlignment="1" applyProtection="1">
      <alignment horizontal="right" vertical="center"/>
      <protection/>
    </xf>
    <xf numFmtId="180" fontId="15" fillId="0" borderId="22" xfId="21" applyNumberFormat="1" applyFont="1" applyBorder="1" applyAlignment="1" applyProtection="1">
      <alignment horizontal="right" vertical="center"/>
      <protection/>
    </xf>
    <xf numFmtId="0" fontId="22" fillId="0" borderId="1" xfId="0" applyFont="1" applyBorder="1" applyAlignment="1" applyProtection="1">
      <alignment horizontal="center" vertical="center" wrapText="1"/>
      <protection/>
    </xf>
    <xf numFmtId="0" fontId="22" fillId="0" borderId="49" xfId="0" applyFont="1" applyBorder="1" applyAlignment="1" applyProtection="1">
      <alignment horizontal="center" vertical="center" wrapText="1"/>
      <protection/>
    </xf>
    <xf numFmtId="0" fontId="22" fillId="0" borderId="2" xfId="0" applyFont="1" applyBorder="1" applyAlignment="1" applyProtection="1">
      <alignment horizontal="center" vertical="center" wrapText="1"/>
      <protection/>
    </xf>
    <xf numFmtId="0" fontId="22" fillId="0" borderId="39" xfId="0" applyFont="1" applyBorder="1" applyAlignment="1" applyProtection="1">
      <alignment horizontal="center" vertical="center" wrapText="1"/>
      <protection/>
    </xf>
    <xf numFmtId="176" fontId="22" fillId="0" borderId="50" xfId="0" applyNumberFormat="1" applyFont="1" applyBorder="1" applyAlignment="1" applyProtection="1">
      <alignment horizontal="center" vertical="center"/>
      <protection/>
    </xf>
    <xf numFmtId="176" fontId="22" fillId="0" borderId="51" xfId="0" applyNumberFormat="1" applyFont="1" applyBorder="1" applyAlignment="1" applyProtection="1">
      <alignment horizontal="center" vertical="center"/>
      <protection/>
    </xf>
    <xf numFmtId="176" fontId="16" fillId="0" borderId="24" xfId="0" applyNumberFormat="1" applyFont="1" applyBorder="1" applyAlignment="1" applyProtection="1">
      <alignment horizontal="right" vertical="center"/>
      <protection/>
    </xf>
    <xf numFmtId="176" fontId="16" fillId="0" borderId="49" xfId="0" applyNumberFormat="1" applyFont="1" applyBorder="1" applyAlignment="1" applyProtection="1">
      <alignment horizontal="right" vertical="center"/>
      <protection/>
    </xf>
    <xf numFmtId="0" fontId="22" fillId="0" borderId="24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54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53" xfId="0" applyFont="1" applyBorder="1" applyAlignment="1" applyProtection="1">
      <alignment horizontal="center" vertical="center"/>
      <protection/>
    </xf>
    <xf numFmtId="0" fontId="22" fillId="0" borderId="51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176" fontId="31" fillId="2" borderId="55" xfId="0" applyNumberFormat="1" applyFont="1" applyFill="1" applyBorder="1" applyAlignment="1" applyProtection="1">
      <alignment horizontal="center" vertical="center"/>
      <protection/>
    </xf>
    <xf numFmtId="176" fontId="31" fillId="2" borderId="56" xfId="0" applyNumberFormat="1" applyFont="1" applyFill="1" applyBorder="1" applyAlignment="1" applyProtection="1">
      <alignment horizontal="center" vertical="center"/>
      <protection/>
    </xf>
    <xf numFmtId="0" fontId="22" fillId="0" borderId="44" xfId="0" applyFont="1" applyBorder="1" applyAlignment="1" applyProtection="1">
      <alignment horizontal="center" vertical="center"/>
      <protection/>
    </xf>
    <xf numFmtId="0" fontId="22" fillId="0" borderId="52" xfId="0" applyFont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48" xfId="0" applyFont="1" applyBorder="1" applyAlignment="1" applyProtection="1">
      <alignment horizontal="right" vertical="center"/>
      <protection/>
    </xf>
    <xf numFmtId="0" fontId="22" fillId="0" borderId="21" xfId="0" applyFont="1" applyBorder="1" applyAlignment="1" applyProtection="1">
      <alignment horizontal="right" vertical="center"/>
      <protection/>
    </xf>
    <xf numFmtId="0" fontId="22" fillId="0" borderId="54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53" xfId="0" applyFont="1" applyBorder="1" applyAlignment="1">
      <alignment vertical="center"/>
    </xf>
    <xf numFmtId="0" fontId="22" fillId="0" borderId="50" xfId="0" applyFont="1" applyBorder="1" applyAlignment="1">
      <alignment horizontal="center" vertical="center"/>
    </xf>
    <xf numFmtId="0" fontId="22" fillId="0" borderId="24" xfId="0" applyFont="1" applyBorder="1" applyAlignment="1">
      <alignment vertical="center"/>
    </xf>
    <xf numFmtId="0" fontId="22" fillId="0" borderId="44" xfId="0" applyFont="1" applyBorder="1" applyAlignment="1">
      <alignment vertical="center"/>
    </xf>
    <xf numFmtId="0" fontId="22" fillId="0" borderId="51" xfId="0" applyFont="1" applyBorder="1" applyAlignment="1">
      <alignment horizontal="center" vertical="center"/>
    </xf>
    <xf numFmtId="0" fontId="22" fillId="0" borderId="45" xfId="0" applyFont="1" applyBorder="1" applyAlignment="1">
      <alignment vertical="center"/>
    </xf>
    <xf numFmtId="0" fontId="22" fillId="0" borderId="26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111111111111111111111201">
    <pageSetUpPr fitToPage="1"/>
  </sheetPr>
  <dimension ref="A1:T72"/>
  <sheetViews>
    <sheetView showGridLines="0" tabSelected="1" zoomScale="85" zoomScaleNormal="85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3.7109375" style="1" customWidth="1"/>
    <col min="2" max="2" width="1.7109375" style="9" customWidth="1"/>
    <col min="3" max="3" width="34.28125" style="9" customWidth="1"/>
    <col min="4" max="4" width="12.8515625" style="37" customWidth="1"/>
    <col min="5" max="5" width="16.28125" style="37" customWidth="1"/>
    <col min="6" max="6" width="9.28125" style="9" customWidth="1"/>
    <col min="7" max="7" width="8.7109375" style="9" customWidth="1"/>
    <col min="8" max="8" width="7.7109375" style="9" customWidth="1"/>
    <col min="9" max="9" width="16.7109375" style="39" customWidth="1"/>
    <col min="10" max="10" width="11.57421875" style="9" customWidth="1"/>
    <col min="11" max="11" width="15.8515625" style="39" customWidth="1"/>
    <col min="12" max="12" width="12.7109375" style="39" customWidth="1"/>
    <col min="13" max="13" width="10.7109375" style="39" customWidth="1"/>
    <col min="14" max="14" width="11.7109375" style="9" customWidth="1"/>
    <col min="15" max="16384" width="9.140625" style="9" customWidth="1"/>
  </cols>
  <sheetData>
    <row r="1" spans="1:20" s="2" customFormat="1" ht="90" customHeight="1" thickBot="1">
      <c r="A1" s="1"/>
      <c r="B1" s="112" t="s">
        <v>303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4"/>
      <c r="T1" s="3"/>
    </row>
    <row r="2" spans="1:13" s="7" customFormat="1" ht="4.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</row>
    <row r="3" spans="2:13" ht="15.75" customHeight="1">
      <c r="B3" s="8"/>
      <c r="C3" s="117" t="s">
        <v>0</v>
      </c>
      <c r="D3" s="115" t="s">
        <v>1</v>
      </c>
      <c r="E3" s="115" t="s">
        <v>2</v>
      </c>
      <c r="F3" s="119" t="s">
        <v>3</v>
      </c>
      <c r="G3" s="119" t="s">
        <v>4</v>
      </c>
      <c r="H3" s="119" t="s">
        <v>5</v>
      </c>
      <c r="I3" s="103" t="s">
        <v>6</v>
      </c>
      <c r="J3" s="86"/>
      <c r="K3" s="103" t="s">
        <v>7</v>
      </c>
      <c r="L3" s="86"/>
      <c r="M3" s="121" t="s">
        <v>8</v>
      </c>
    </row>
    <row r="4" spans="1:13" ht="15.75" customHeight="1" thickBot="1">
      <c r="A4" s="10"/>
      <c r="B4" s="11"/>
      <c r="C4" s="118"/>
      <c r="D4" s="116"/>
      <c r="E4" s="116"/>
      <c r="F4" s="120"/>
      <c r="G4" s="120"/>
      <c r="H4" s="120"/>
      <c r="I4" s="12" t="s">
        <v>9</v>
      </c>
      <c r="J4" s="13" t="s">
        <v>10</v>
      </c>
      <c r="K4" s="12" t="s">
        <v>9</v>
      </c>
      <c r="L4" s="14" t="s">
        <v>10</v>
      </c>
      <c r="M4" s="122"/>
    </row>
    <row r="5" spans="1:13" ht="15.75" customHeight="1">
      <c r="A5" s="15">
        <f aca="true" t="shared" si="0" ref="A5:A36">ROW()-4</f>
        <v>1</v>
      </c>
      <c r="B5" s="16"/>
      <c r="C5" s="17" t="s">
        <v>11</v>
      </c>
      <c r="D5" s="18" t="s">
        <v>12</v>
      </c>
      <c r="E5" s="19" t="s">
        <v>13</v>
      </c>
      <c r="F5" s="20">
        <v>38674</v>
      </c>
      <c r="G5" s="18">
        <v>1</v>
      </c>
      <c r="H5" s="18">
        <v>234</v>
      </c>
      <c r="I5" s="21">
        <v>2382676.5</v>
      </c>
      <c r="J5" s="22">
        <v>338589</v>
      </c>
      <c r="K5" s="21">
        <v>2382676.5</v>
      </c>
      <c r="L5" s="22">
        <v>338589</v>
      </c>
      <c r="M5" s="23">
        <f aca="true" t="shared" si="1" ref="M5:M36">+I5/J5</f>
        <v>7.0370759239077465</v>
      </c>
    </row>
    <row r="6" spans="1:13" ht="15.75" customHeight="1">
      <c r="A6" s="15">
        <f t="shared" si="0"/>
        <v>2</v>
      </c>
      <c r="B6" s="16"/>
      <c r="C6" s="17" t="s">
        <v>14</v>
      </c>
      <c r="D6" s="18" t="s">
        <v>12</v>
      </c>
      <c r="E6" s="19" t="s">
        <v>15</v>
      </c>
      <c r="F6" s="20">
        <v>38667</v>
      </c>
      <c r="G6" s="18">
        <v>2</v>
      </c>
      <c r="H6" s="18">
        <v>77</v>
      </c>
      <c r="I6" s="21">
        <v>670135</v>
      </c>
      <c r="J6" s="22">
        <v>95361</v>
      </c>
      <c r="K6" s="21">
        <v>1499101.5</v>
      </c>
      <c r="L6" s="22">
        <v>211228</v>
      </c>
      <c r="M6" s="24">
        <f t="shared" si="1"/>
        <v>7.027348706494269</v>
      </c>
    </row>
    <row r="7" spans="1:13" ht="15.75" customHeight="1">
      <c r="A7" s="15">
        <f t="shared" si="0"/>
        <v>3</v>
      </c>
      <c r="B7" s="16"/>
      <c r="C7" s="17" t="s">
        <v>16</v>
      </c>
      <c r="D7" s="18" t="s">
        <v>17</v>
      </c>
      <c r="E7" s="19" t="s">
        <v>18</v>
      </c>
      <c r="F7" s="20">
        <v>38667</v>
      </c>
      <c r="G7" s="18">
        <v>2</v>
      </c>
      <c r="H7" s="18">
        <v>101</v>
      </c>
      <c r="I7" s="21">
        <v>718917</v>
      </c>
      <c r="J7" s="22">
        <v>89976</v>
      </c>
      <c r="K7" s="21">
        <v>1812749</v>
      </c>
      <c r="L7" s="22">
        <v>220545</v>
      </c>
      <c r="M7" s="23">
        <f t="shared" si="1"/>
        <v>7.990097359295812</v>
      </c>
    </row>
    <row r="8" spans="1:13" ht="15.75" customHeight="1">
      <c r="A8" s="15">
        <f t="shared" si="0"/>
        <v>4</v>
      </c>
      <c r="B8" s="16"/>
      <c r="C8" s="17" t="s">
        <v>19</v>
      </c>
      <c r="D8" s="18" t="s">
        <v>20</v>
      </c>
      <c r="E8" s="19" t="s">
        <v>21</v>
      </c>
      <c r="F8" s="20">
        <v>38653</v>
      </c>
      <c r="G8" s="18">
        <v>4</v>
      </c>
      <c r="H8" s="18">
        <v>180</v>
      </c>
      <c r="I8" s="21">
        <v>495931</v>
      </c>
      <c r="J8" s="22">
        <v>82209</v>
      </c>
      <c r="K8" s="21">
        <v>4502883</v>
      </c>
      <c r="L8" s="22">
        <v>696883</v>
      </c>
      <c r="M8" s="23">
        <f t="shared" si="1"/>
        <v>6.032563344645963</v>
      </c>
    </row>
    <row r="9" spans="1:13" ht="15.75" customHeight="1">
      <c r="A9" s="15">
        <f t="shared" si="0"/>
        <v>5</v>
      </c>
      <c r="B9" s="16"/>
      <c r="C9" s="17" t="s">
        <v>22</v>
      </c>
      <c r="D9" s="18" t="s">
        <v>20</v>
      </c>
      <c r="E9" s="19" t="s">
        <v>23</v>
      </c>
      <c r="F9" s="20">
        <v>38674</v>
      </c>
      <c r="G9" s="18">
        <v>1</v>
      </c>
      <c r="H9" s="18">
        <v>56</v>
      </c>
      <c r="I9" s="21">
        <v>574568</v>
      </c>
      <c r="J9" s="22">
        <v>74406</v>
      </c>
      <c r="K9" s="21">
        <v>574568</v>
      </c>
      <c r="L9" s="22">
        <v>74406</v>
      </c>
      <c r="M9" s="23">
        <f t="shared" si="1"/>
        <v>7.722065424831331</v>
      </c>
    </row>
    <row r="10" spans="1:13" ht="15.75" customHeight="1">
      <c r="A10" s="15">
        <f t="shared" si="0"/>
        <v>6</v>
      </c>
      <c r="B10" s="16"/>
      <c r="C10" s="17" t="s">
        <v>24</v>
      </c>
      <c r="D10" s="18" t="s">
        <v>25</v>
      </c>
      <c r="E10" s="19" t="s">
        <v>26</v>
      </c>
      <c r="F10" s="20">
        <v>38653</v>
      </c>
      <c r="G10" s="18">
        <v>4</v>
      </c>
      <c r="H10" s="18">
        <v>141</v>
      </c>
      <c r="I10" s="21">
        <v>332561.75</v>
      </c>
      <c r="J10" s="22">
        <v>55192</v>
      </c>
      <c r="K10" s="21">
        <v>3918751</v>
      </c>
      <c r="L10" s="22">
        <v>557089</v>
      </c>
      <c r="M10" s="23">
        <f t="shared" si="1"/>
        <v>6.025542651108856</v>
      </c>
    </row>
    <row r="11" spans="1:13" ht="15.75" customHeight="1">
      <c r="A11" s="15">
        <f t="shared" si="0"/>
        <v>7</v>
      </c>
      <c r="B11" s="16"/>
      <c r="C11" s="17" t="s">
        <v>27</v>
      </c>
      <c r="D11" s="18" t="s">
        <v>12</v>
      </c>
      <c r="E11" s="19" t="s">
        <v>28</v>
      </c>
      <c r="F11" s="20">
        <v>38660</v>
      </c>
      <c r="G11" s="18">
        <v>3</v>
      </c>
      <c r="H11" s="18">
        <v>55</v>
      </c>
      <c r="I11" s="21">
        <v>95792.5</v>
      </c>
      <c r="J11" s="22">
        <v>14625</v>
      </c>
      <c r="K11" s="21">
        <v>759751</v>
      </c>
      <c r="L11" s="22">
        <v>108155</v>
      </c>
      <c r="M11" s="23">
        <f t="shared" si="1"/>
        <v>6.54991452991453</v>
      </c>
    </row>
    <row r="12" spans="1:13" ht="15.75" customHeight="1">
      <c r="A12" s="15">
        <f t="shared" si="0"/>
        <v>8</v>
      </c>
      <c r="B12" s="16"/>
      <c r="C12" s="17" t="s">
        <v>29</v>
      </c>
      <c r="D12" s="18" t="s">
        <v>17</v>
      </c>
      <c r="E12" s="19" t="s">
        <v>30</v>
      </c>
      <c r="F12" s="20">
        <v>38660</v>
      </c>
      <c r="G12" s="18">
        <v>3</v>
      </c>
      <c r="H12" s="18">
        <v>35</v>
      </c>
      <c r="I12" s="21">
        <v>110294</v>
      </c>
      <c r="J12" s="22">
        <v>13247</v>
      </c>
      <c r="K12" s="21">
        <v>697379</v>
      </c>
      <c r="L12" s="22">
        <v>78115</v>
      </c>
      <c r="M12" s="23">
        <f t="shared" si="1"/>
        <v>8.325960594851665</v>
      </c>
    </row>
    <row r="13" spans="1:13" ht="15.75" customHeight="1">
      <c r="A13" s="15">
        <f t="shared" si="0"/>
        <v>9</v>
      </c>
      <c r="B13" s="16"/>
      <c r="C13" s="17" t="s">
        <v>31</v>
      </c>
      <c r="D13" s="18" t="s">
        <v>17</v>
      </c>
      <c r="E13" s="19" t="s">
        <v>32</v>
      </c>
      <c r="F13" s="20">
        <v>38653</v>
      </c>
      <c r="G13" s="18">
        <v>4</v>
      </c>
      <c r="H13" s="18">
        <v>75</v>
      </c>
      <c r="I13" s="21">
        <v>62598</v>
      </c>
      <c r="J13" s="22">
        <v>10285</v>
      </c>
      <c r="K13" s="21">
        <v>966528</v>
      </c>
      <c r="L13" s="22">
        <v>135718</v>
      </c>
      <c r="M13" s="23">
        <f t="shared" si="1"/>
        <v>6.086339329120078</v>
      </c>
    </row>
    <row r="14" spans="1:13" ht="15.75" customHeight="1">
      <c r="A14" s="15">
        <f t="shared" si="0"/>
        <v>10</v>
      </c>
      <c r="B14" s="16"/>
      <c r="C14" s="17" t="s">
        <v>33</v>
      </c>
      <c r="D14" s="18" t="s">
        <v>20</v>
      </c>
      <c r="E14" s="19" t="s">
        <v>34</v>
      </c>
      <c r="F14" s="20">
        <v>38660</v>
      </c>
      <c r="G14" s="18">
        <v>3</v>
      </c>
      <c r="H14" s="18">
        <v>48</v>
      </c>
      <c r="I14" s="21">
        <v>60027</v>
      </c>
      <c r="J14" s="22">
        <v>8593</v>
      </c>
      <c r="K14" s="21">
        <v>431223</v>
      </c>
      <c r="L14" s="22">
        <v>57816</v>
      </c>
      <c r="M14" s="23">
        <f t="shared" si="1"/>
        <v>6.9855696497148845</v>
      </c>
    </row>
    <row r="15" spans="1:13" ht="15.75" customHeight="1">
      <c r="A15" s="15">
        <f t="shared" si="0"/>
        <v>11</v>
      </c>
      <c r="B15" s="16"/>
      <c r="C15" s="17" t="s">
        <v>35</v>
      </c>
      <c r="D15" s="18" t="s">
        <v>20</v>
      </c>
      <c r="E15" s="19" t="s">
        <v>36</v>
      </c>
      <c r="F15" s="20">
        <v>38639</v>
      </c>
      <c r="G15" s="18">
        <v>6</v>
      </c>
      <c r="H15" s="18">
        <v>31</v>
      </c>
      <c r="I15" s="21">
        <v>21163</v>
      </c>
      <c r="J15" s="22">
        <v>6972</v>
      </c>
      <c r="K15" s="21">
        <v>532975</v>
      </c>
      <c r="L15" s="22">
        <v>100655</v>
      </c>
      <c r="M15" s="23">
        <f t="shared" si="1"/>
        <v>3.035427423981641</v>
      </c>
    </row>
    <row r="16" spans="1:13" ht="15.75" customHeight="1">
      <c r="A16" s="15">
        <f t="shared" si="0"/>
        <v>12</v>
      </c>
      <c r="B16" s="16"/>
      <c r="C16" s="17" t="s">
        <v>37</v>
      </c>
      <c r="D16" s="18" t="s">
        <v>17</v>
      </c>
      <c r="E16" s="19" t="s">
        <v>18</v>
      </c>
      <c r="F16" s="20">
        <v>38653</v>
      </c>
      <c r="G16" s="18">
        <v>4</v>
      </c>
      <c r="H16" s="18">
        <v>42</v>
      </c>
      <c r="I16" s="21">
        <v>27058</v>
      </c>
      <c r="J16" s="22">
        <v>5158</v>
      </c>
      <c r="K16" s="21">
        <v>603280</v>
      </c>
      <c r="L16" s="22">
        <v>86140</v>
      </c>
      <c r="M16" s="23">
        <f t="shared" si="1"/>
        <v>5.245831717720047</v>
      </c>
    </row>
    <row r="17" spans="1:13" ht="15.75" customHeight="1">
      <c r="A17" s="15">
        <f t="shared" si="0"/>
        <v>13</v>
      </c>
      <c r="B17" s="16"/>
      <c r="C17" s="17" t="s">
        <v>38</v>
      </c>
      <c r="D17" s="18" t="s">
        <v>12</v>
      </c>
      <c r="E17" s="19" t="s">
        <v>39</v>
      </c>
      <c r="F17" s="20">
        <v>38653</v>
      </c>
      <c r="G17" s="18">
        <v>4</v>
      </c>
      <c r="H17" s="18">
        <v>35</v>
      </c>
      <c r="I17" s="21">
        <v>21464.5</v>
      </c>
      <c r="J17" s="22">
        <v>4455</v>
      </c>
      <c r="K17" s="21">
        <v>1233551.18</v>
      </c>
      <c r="L17" s="22">
        <v>155414</v>
      </c>
      <c r="M17" s="23">
        <f t="shared" si="1"/>
        <v>4.818069584736252</v>
      </c>
    </row>
    <row r="18" spans="1:13" ht="15.75" customHeight="1">
      <c r="A18" s="15">
        <f t="shared" si="0"/>
        <v>14</v>
      </c>
      <c r="B18" s="16"/>
      <c r="C18" s="17" t="s">
        <v>40</v>
      </c>
      <c r="D18" s="18" t="s">
        <v>17</v>
      </c>
      <c r="E18" s="19" t="s">
        <v>32</v>
      </c>
      <c r="F18" s="20">
        <v>38639</v>
      </c>
      <c r="G18" s="18">
        <v>6</v>
      </c>
      <c r="H18" s="18">
        <v>14</v>
      </c>
      <c r="I18" s="21">
        <v>19853</v>
      </c>
      <c r="J18" s="22">
        <v>3456</v>
      </c>
      <c r="K18" s="21">
        <v>671972</v>
      </c>
      <c r="L18" s="22">
        <v>87650</v>
      </c>
      <c r="M18" s="23">
        <f t="shared" si="1"/>
        <v>5.744502314814815</v>
      </c>
    </row>
    <row r="19" spans="1:13" ht="15.75" customHeight="1">
      <c r="A19" s="15">
        <f t="shared" si="0"/>
        <v>15</v>
      </c>
      <c r="B19" s="16"/>
      <c r="C19" s="17" t="s">
        <v>41</v>
      </c>
      <c r="D19" s="18" t="s">
        <v>20</v>
      </c>
      <c r="E19" s="19" t="s">
        <v>42</v>
      </c>
      <c r="F19" s="20">
        <v>38639</v>
      </c>
      <c r="G19" s="18">
        <v>6</v>
      </c>
      <c r="H19" s="18">
        <v>17</v>
      </c>
      <c r="I19" s="21">
        <v>17785</v>
      </c>
      <c r="J19" s="22">
        <v>3377</v>
      </c>
      <c r="K19" s="21">
        <v>539809</v>
      </c>
      <c r="L19" s="22">
        <v>75101</v>
      </c>
      <c r="M19" s="23">
        <f t="shared" si="1"/>
        <v>5.26650873556411</v>
      </c>
    </row>
    <row r="20" spans="1:13" ht="15.75" customHeight="1">
      <c r="A20" s="15">
        <f t="shared" si="0"/>
        <v>16</v>
      </c>
      <c r="B20" s="16"/>
      <c r="C20" s="17" t="s">
        <v>43</v>
      </c>
      <c r="D20" s="18" t="s">
        <v>12</v>
      </c>
      <c r="E20" s="19" t="s">
        <v>44</v>
      </c>
      <c r="F20" s="20">
        <v>38639</v>
      </c>
      <c r="G20" s="18">
        <v>6</v>
      </c>
      <c r="H20" s="18">
        <v>17</v>
      </c>
      <c r="I20" s="21">
        <v>15183.5</v>
      </c>
      <c r="J20" s="22">
        <v>3373</v>
      </c>
      <c r="K20" s="21">
        <v>1409818</v>
      </c>
      <c r="L20" s="22">
        <v>185866</v>
      </c>
      <c r="M20" s="23">
        <f t="shared" si="1"/>
        <v>4.501482359916988</v>
      </c>
    </row>
    <row r="21" spans="1:13" ht="15.75" customHeight="1">
      <c r="A21" s="15">
        <f t="shared" si="0"/>
        <v>17</v>
      </c>
      <c r="B21" s="16"/>
      <c r="C21" s="17" t="s">
        <v>45</v>
      </c>
      <c r="D21" s="18" t="s">
        <v>17</v>
      </c>
      <c r="E21" s="19" t="s">
        <v>32</v>
      </c>
      <c r="F21" s="20">
        <v>38646</v>
      </c>
      <c r="G21" s="18">
        <v>5</v>
      </c>
      <c r="H21" s="18">
        <v>20</v>
      </c>
      <c r="I21" s="21">
        <v>17982</v>
      </c>
      <c r="J21" s="22">
        <v>3320</v>
      </c>
      <c r="K21" s="21">
        <v>740784</v>
      </c>
      <c r="L21" s="22">
        <v>102049</v>
      </c>
      <c r="M21" s="23">
        <f t="shared" si="1"/>
        <v>5.416265060240963</v>
      </c>
    </row>
    <row r="22" spans="1:13" ht="15.75" customHeight="1">
      <c r="A22" s="15">
        <f t="shared" si="0"/>
        <v>18</v>
      </c>
      <c r="B22" s="16"/>
      <c r="C22" s="17" t="s">
        <v>46</v>
      </c>
      <c r="D22" s="18" t="s">
        <v>47</v>
      </c>
      <c r="E22" s="19" t="s">
        <v>48</v>
      </c>
      <c r="F22" s="20">
        <v>38667</v>
      </c>
      <c r="G22" s="18">
        <v>2</v>
      </c>
      <c r="H22" s="18">
        <v>11</v>
      </c>
      <c r="I22" s="21">
        <v>22711.5</v>
      </c>
      <c r="J22" s="22">
        <v>2706</v>
      </c>
      <c r="K22" s="21">
        <v>54549.5</v>
      </c>
      <c r="L22" s="22">
        <v>6394</v>
      </c>
      <c r="M22" s="23">
        <f t="shared" si="1"/>
        <v>8.393015521064301</v>
      </c>
    </row>
    <row r="23" spans="1:13" ht="15.75" customHeight="1">
      <c r="A23" s="15">
        <f t="shared" si="0"/>
        <v>19</v>
      </c>
      <c r="B23" s="16"/>
      <c r="C23" s="17" t="s">
        <v>49</v>
      </c>
      <c r="D23" s="18" t="s">
        <v>20</v>
      </c>
      <c r="E23" s="19" t="s">
        <v>50</v>
      </c>
      <c r="F23" s="20">
        <v>38674</v>
      </c>
      <c r="G23" s="18">
        <v>1</v>
      </c>
      <c r="H23" s="18">
        <v>6</v>
      </c>
      <c r="I23" s="21">
        <v>15607</v>
      </c>
      <c r="J23" s="22">
        <v>2031</v>
      </c>
      <c r="K23" s="21">
        <v>15607</v>
      </c>
      <c r="L23" s="22">
        <v>2031</v>
      </c>
      <c r="M23" s="23">
        <f t="shared" si="1"/>
        <v>7.6843919251600195</v>
      </c>
    </row>
    <row r="24" spans="1:13" ht="15.75" customHeight="1">
      <c r="A24" s="15">
        <f t="shared" si="0"/>
        <v>20</v>
      </c>
      <c r="B24" s="16"/>
      <c r="C24" s="17" t="s">
        <v>51</v>
      </c>
      <c r="D24" s="18" t="s">
        <v>25</v>
      </c>
      <c r="E24" s="19" t="s">
        <v>52</v>
      </c>
      <c r="F24" s="20">
        <v>38632</v>
      </c>
      <c r="G24" s="18">
        <v>7</v>
      </c>
      <c r="H24" s="18">
        <v>12</v>
      </c>
      <c r="I24" s="21">
        <v>9124.5</v>
      </c>
      <c r="J24" s="22">
        <v>1884</v>
      </c>
      <c r="K24" s="21">
        <v>649460</v>
      </c>
      <c r="L24" s="22">
        <v>95742</v>
      </c>
      <c r="M24" s="23">
        <f t="shared" si="1"/>
        <v>4.843152866242038</v>
      </c>
    </row>
    <row r="25" spans="1:13" ht="15.75" customHeight="1">
      <c r="A25" s="15">
        <f t="shared" si="0"/>
        <v>21</v>
      </c>
      <c r="B25" s="16"/>
      <c r="C25" s="17" t="s">
        <v>53</v>
      </c>
      <c r="D25" s="18" t="s">
        <v>20</v>
      </c>
      <c r="E25" s="19" t="s">
        <v>54</v>
      </c>
      <c r="F25" s="20">
        <v>38646</v>
      </c>
      <c r="G25" s="18">
        <v>5</v>
      </c>
      <c r="H25" s="18">
        <v>23</v>
      </c>
      <c r="I25" s="21">
        <v>5326</v>
      </c>
      <c r="J25" s="22">
        <v>1844</v>
      </c>
      <c r="K25" s="21">
        <v>54410</v>
      </c>
      <c r="L25" s="22">
        <v>9872</v>
      </c>
      <c r="M25" s="23">
        <f t="shared" si="1"/>
        <v>2.8882863340563993</v>
      </c>
    </row>
    <row r="26" spans="1:13" ht="15.75" customHeight="1">
      <c r="A26" s="15">
        <f t="shared" si="0"/>
        <v>22</v>
      </c>
      <c r="B26" s="16"/>
      <c r="C26" s="17" t="s">
        <v>55</v>
      </c>
      <c r="D26" s="18" t="s">
        <v>56</v>
      </c>
      <c r="E26" s="19" t="s">
        <v>57</v>
      </c>
      <c r="F26" s="20">
        <v>38674</v>
      </c>
      <c r="G26" s="18">
        <v>1</v>
      </c>
      <c r="H26" s="18">
        <v>5</v>
      </c>
      <c r="I26" s="21">
        <v>14959</v>
      </c>
      <c r="J26" s="22">
        <v>1548</v>
      </c>
      <c r="K26" s="21">
        <v>14959</v>
      </c>
      <c r="L26" s="22">
        <v>1548</v>
      </c>
      <c r="M26" s="23">
        <f t="shared" si="1"/>
        <v>9.66343669250646</v>
      </c>
    </row>
    <row r="27" spans="1:13" ht="15.75" customHeight="1">
      <c r="A27" s="15">
        <f t="shared" si="0"/>
        <v>23</v>
      </c>
      <c r="B27" s="16"/>
      <c r="C27" s="17" t="s">
        <v>58</v>
      </c>
      <c r="D27" s="18" t="s">
        <v>59</v>
      </c>
      <c r="E27" s="19" t="s">
        <v>60</v>
      </c>
      <c r="F27" s="20">
        <v>38660</v>
      </c>
      <c r="G27" s="18">
        <v>3</v>
      </c>
      <c r="H27" s="18">
        <v>7</v>
      </c>
      <c r="I27" s="21">
        <v>10735</v>
      </c>
      <c r="J27" s="22">
        <v>1525</v>
      </c>
      <c r="K27" s="21">
        <v>69754.5</v>
      </c>
      <c r="L27" s="22">
        <v>9312</v>
      </c>
      <c r="M27" s="23">
        <f t="shared" si="1"/>
        <v>7.039344262295082</v>
      </c>
    </row>
    <row r="28" spans="1:13" ht="15.75" customHeight="1">
      <c r="A28" s="15">
        <f t="shared" si="0"/>
        <v>24</v>
      </c>
      <c r="B28" s="16"/>
      <c r="C28" s="17" t="s">
        <v>61</v>
      </c>
      <c r="D28" s="18" t="s">
        <v>59</v>
      </c>
      <c r="E28" s="19" t="s">
        <v>62</v>
      </c>
      <c r="F28" s="20">
        <v>38618</v>
      </c>
      <c r="G28" s="18">
        <v>6</v>
      </c>
      <c r="H28" s="18">
        <v>4</v>
      </c>
      <c r="I28" s="21">
        <v>5413.5</v>
      </c>
      <c r="J28" s="22">
        <v>1209</v>
      </c>
      <c r="K28" s="21">
        <v>83346</v>
      </c>
      <c r="L28" s="22">
        <v>12341</v>
      </c>
      <c r="M28" s="23">
        <f t="shared" si="1"/>
        <v>4.477667493796526</v>
      </c>
    </row>
    <row r="29" spans="1:13" ht="15.75" customHeight="1">
      <c r="A29" s="15">
        <f t="shared" si="0"/>
        <v>25</v>
      </c>
      <c r="B29" s="16"/>
      <c r="C29" s="17" t="s">
        <v>63</v>
      </c>
      <c r="D29" s="18" t="s">
        <v>59</v>
      </c>
      <c r="E29" s="19" t="s">
        <v>60</v>
      </c>
      <c r="F29" s="20">
        <v>38639</v>
      </c>
      <c r="G29" s="18">
        <v>6</v>
      </c>
      <c r="H29" s="18">
        <v>4</v>
      </c>
      <c r="I29" s="21">
        <v>3517</v>
      </c>
      <c r="J29" s="22">
        <v>1053</v>
      </c>
      <c r="K29" s="21">
        <v>93764</v>
      </c>
      <c r="L29" s="22">
        <v>12658</v>
      </c>
      <c r="M29" s="23">
        <f t="shared" si="1"/>
        <v>3.3399810066476734</v>
      </c>
    </row>
    <row r="30" spans="1:14" ht="15.75" customHeight="1">
      <c r="A30" s="15">
        <f t="shared" si="0"/>
        <v>26</v>
      </c>
      <c r="B30" s="16"/>
      <c r="C30" s="17" t="s">
        <v>64</v>
      </c>
      <c r="D30" s="18" t="s">
        <v>12</v>
      </c>
      <c r="E30" s="19" t="s">
        <v>13</v>
      </c>
      <c r="F30" s="20">
        <v>38632</v>
      </c>
      <c r="G30" s="18">
        <v>7</v>
      </c>
      <c r="H30" s="18">
        <v>4</v>
      </c>
      <c r="I30" s="21">
        <v>3716</v>
      </c>
      <c r="J30" s="22">
        <v>931</v>
      </c>
      <c r="K30" s="21">
        <v>332137.5</v>
      </c>
      <c r="L30" s="22">
        <v>40227</v>
      </c>
      <c r="M30" s="24">
        <f t="shared" si="1"/>
        <v>3.99140708915145</v>
      </c>
      <c r="N30" s="25"/>
    </row>
    <row r="31" spans="1:13" ht="15.75" customHeight="1">
      <c r="A31" s="15">
        <f t="shared" si="0"/>
        <v>27</v>
      </c>
      <c r="B31" s="16"/>
      <c r="C31" s="17" t="s">
        <v>65</v>
      </c>
      <c r="D31" s="18" t="s">
        <v>47</v>
      </c>
      <c r="E31" s="19" t="s">
        <v>48</v>
      </c>
      <c r="F31" s="20">
        <v>38639</v>
      </c>
      <c r="G31" s="18">
        <v>6</v>
      </c>
      <c r="H31" s="18">
        <v>9</v>
      </c>
      <c r="I31" s="21">
        <v>6031.5</v>
      </c>
      <c r="J31" s="22">
        <v>927</v>
      </c>
      <c r="K31" s="21">
        <v>188588</v>
      </c>
      <c r="L31" s="22">
        <v>23348</v>
      </c>
      <c r="M31" s="23">
        <f t="shared" si="1"/>
        <v>6.506472491909385</v>
      </c>
    </row>
    <row r="32" spans="1:13" ht="15.75" customHeight="1">
      <c r="A32" s="15">
        <f t="shared" si="0"/>
        <v>28</v>
      </c>
      <c r="B32" s="16"/>
      <c r="C32" s="17" t="s">
        <v>66</v>
      </c>
      <c r="D32" s="18" t="s">
        <v>20</v>
      </c>
      <c r="E32" s="19" t="s">
        <v>42</v>
      </c>
      <c r="F32" s="20">
        <v>38576</v>
      </c>
      <c r="G32" s="18">
        <v>14</v>
      </c>
      <c r="H32" s="18">
        <v>1</v>
      </c>
      <c r="I32" s="21">
        <v>2122</v>
      </c>
      <c r="J32" s="22">
        <v>900</v>
      </c>
      <c r="K32" s="21">
        <v>955475</v>
      </c>
      <c r="L32" s="22">
        <v>146628</v>
      </c>
      <c r="M32" s="23">
        <f t="shared" si="1"/>
        <v>2.3577777777777778</v>
      </c>
    </row>
    <row r="33" spans="1:13" ht="15.75" customHeight="1">
      <c r="A33" s="15">
        <f t="shared" si="0"/>
        <v>29</v>
      </c>
      <c r="B33" s="16"/>
      <c r="C33" s="17" t="s">
        <v>67</v>
      </c>
      <c r="D33" s="18" t="s">
        <v>12</v>
      </c>
      <c r="E33" s="19" t="s">
        <v>13</v>
      </c>
      <c r="F33" s="20">
        <v>38674</v>
      </c>
      <c r="G33" s="18">
        <v>1</v>
      </c>
      <c r="H33" s="18">
        <v>1</v>
      </c>
      <c r="I33" s="21">
        <v>5376</v>
      </c>
      <c r="J33" s="22">
        <v>810</v>
      </c>
      <c r="K33" s="21">
        <v>5376</v>
      </c>
      <c r="L33" s="22">
        <v>810</v>
      </c>
      <c r="M33" s="23">
        <f t="shared" si="1"/>
        <v>6.637037037037037</v>
      </c>
    </row>
    <row r="34" spans="1:13" ht="15.75" customHeight="1">
      <c r="A34" s="15">
        <f t="shared" si="0"/>
        <v>30</v>
      </c>
      <c r="B34" s="16"/>
      <c r="C34" s="17" t="s">
        <v>68</v>
      </c>
      <c r="D34" s="18" t="s">
        <v>20</v>
      </c>
      <c r="E34" s="19" t="s">
        <v>69</v>
      </c>
      <c r="F34" s="20">
        <v>38667</v>
      </c>
      <c r="G34" s="18">
        <v>2</v>
      </c>
      <c r="H34" s="18">
        <v>5</v>
      </c>
      <c r="I34" s="21">
        <v>6716</v>
      </c>
      <c r="J34" s="22">
        <v>794</v>
      </c>
      <c r="K34" s="21">
        <v>17270</v>
      </c>
      <c r="L34" s="22">
        <v>1998</v>
      </c>
      <c r="M34" s="23">
        <f t="shared" si="1"/>
        <v>8.458438287153653</v>
      </c>
    </row>
    <row r="35" spans="1:13" ht="15.75" customHeight="1">
      <c r="A35" s="15">
        <f t="shared" si="0"/>
        <v>31</v>
      </c>
      <c r="B35" s="16"/>
      <c r="C35" s="17" t="s">
        <v>70</v>
      </c>
      <c r="D35" s="18" t="s">
        <v>71</v>
      </c>
      <c r="E35" s="19" t="s">
        <v>72</v>
      </c>
      <c r="F35" s="20">
        <v>38625</v>
      </c>
      <c r="G35" s="18">
        <v>8</v>
      </c>
      <c r="H35" s="18">
        <v>2</v>
      </c>
      <c r="I35" s="21">
        <v>1971</v>
      </c>
      <c r="J35" s="22">
        <v>636</v>
      </c>
      <c r="K35" s="21">
        <v>276833</v>
      </c>
      <c r="L35" s="22">
        <v>33547</v>
      </c>
      <c r="M35" s="23">
        <f t="shared" si="1"/>
        <v>3.099056603773585</v>
      </c>
    </row>
    <row r="36" spans="1:13" ht="15.75" customHeight="1">
      <c r="A36" s="15">
        <f t="shared" si="0"/>
        <v>32</v>
      </c>
      <c r="B36" s="16"/>
      <c r="C36" s="17" t="s">
        <v>73</v>
      </c>
      <c r="D36" s="18" t="s">
        <v>12</v>
      </c>
      <c r="E36" s="19" t="s">
        <v>44</v>
      </c>
      <c r="F36" s="20">
        <v>38583</v>
      </c>
      <c r="G36" s="18">
        <v>10</v>
      </c>
      <c r="H36" s="18">
        <v>1</v>
      </c>
      <c r="I36" s="21">
        <v>1782</v>
      </c>
      <c r="J36" s="22">
        <v>594</v>
      </c>
      <c r="K36" s="21">
        <v>717090</v>
      </c>
      <c r="L36" s="22">
        <v>106408</v>
      </c>
      <c r="M36" s="24">
        <f t="shared" si="1"/>
        <v>3</v>
      </c>
    </row>
    <row r="37" spans="1:13" ht="15.75" customHeight="1">
      <c r="A37" s="15">
        <f aca="true" t="shared" si="2" ref="A37:A60">ROW()-4</f>
        <v>33</v>
      </c>
      <c r="B37" s="16"/>
      <c r="C37" s="17" t="s">
        <v>74</v>
      </c>
      <c r="D37" s="18" t="s">
        <v>47</v>
      </c>
      <c r="E37" s="19" t="s">
        <v>48</v>
      </c>
      <c r="F37" s="20">
        <v>38296</v>
      </c>
      <c r="G37" s="18">
        <v>31</v>
      </c>
      <c r="H37" s="18">
        <v>1</v>
      </c>
      <c r="I37" s="21">
        <v>1611</v>
      </c>
      <c r="J37" s="22">
        <v>537</v>
      </c>
      <c r="K37" s="21">
        <v>322172</v>
      </c>
      <c r="L37" s="22">
        <v>47551</v>
      </c>
      <c r="M37" s="23">
        <f aca="true" t="shared" si="3" ref="M37:M61">+I37/J37</f>
        <v>3</v>
      </c>
    </row>
    <row r="38" spans="1:13" ht="15.75" customHeight="1">
      <c r="A38" s="15">
        <f t="shared" si="2"/>
        <v>34</v>
      </c>
      <c r="B38" s="16"/>
      <c r="C38" s="17" t="s">
        <v>75</v>
      </c>
      <c r="D38" s="18" t="s">
        <v>59</v>
      </c>
      <c r="E38" s="19" t="s">
        <v>76</v>
      </c>
      <c r="F38" s="20">
        <v>38324</v>
      </c>
      <c r="G38" s="18">
        <v>23</v>
      </c>
      <c r="H38" s="18">
        <v>1</v>
      </c>
      <c r="I38" s="21">
        <v>1545</v>
      </c>
      <c r="J38" s="22">
        <v>515</v>
      </c>
      <c r="K38" s="21">
        <v>121387.5</v>
      </c>
      <c r="L38" s="22">
        <v>20995</v>
      </c>
      <c r="M38" s="23">
        <f t="shared" si="3"/>
        <v>3</v>
      </c>
    </row>
    <row r="39" spans="1:13" ht="15.75" customHeight="1">
      <c r="A39" s="15">
        <f t="shared" si="2"/>
        <v>35</v>
      </c>
      <c r="B39" s="16"/>
      <c r="C39" s="17" t="s">
        <v>77</v>
      </c>
      <c r="D39" s="18" t="s">
        <v>12</v>
      </c>
      <c r="E39" s="19" t="s">
        <v>28</v>
      </c>
      <c r="F39" s="20">
        <v>38548</v>
      </c>
      <c r="G39" s="18">
        <v>13</v>
      </c>
      <c r="H39" s="18">
        <v>1</v>
      </c>
      <c r="I39" s="21">
        <v>1782</v>
      </c>
      <c r="J39" s="22">
        <v>509</v>
      </c>
      <c r="K39" s="21">
        <v>989912.5</v>
      </c>
      <c r="L39" s="22">
        <v>138783</v>
      </c>
      <c r="M39" s="23">
        <f t="shared" si="3"/>
        <v>3.5009823182711197</v>
      </c>
    </row>
    <row r="40" spans="1:13" ht="15.75" customHeight="1">
      <c r="A40" s="15">
        <f t="shared" si="2"/>
        <v>36</v>
      </c>
      <c r="B40" s="16"/>
      <c r="C40" s="17" t="s">
        <v>78</v>
      </c>
      <c r="D40" s="18" t="s">
        <v>25</v>
      </c>
      <c r="E40" s="19" t="s">
        <v>79</v>
      </c>
      <c r="F40" s="20">
        <v>38618</v>
      </c>
      <c r="G40" s="18">
        <v>9</v>
      </c>
      <c r="H40" s="18">
        <v>2</v>
      </c>
      <c r="I40" s="21">
        <v>1721</v>
      </c>
      <c r="J40" s="22">
        <v>379</v>
      </c>
      <c r="K40" s="21">
        <v>106514.5</v>
      </c>
      <c r="L40" s="22">
        <v>13635</v>
      </c>
      <c r="M40" s="23">
        <f t="shared" si="3"/>
        <v>4.54089709762533</v>
      </c>
    </row>
    <row r="41" spans="1:13" ht="15.75" customHeight="1">
      <c r="A41" s="15">
        <f t="shared" si="2"/>
        <v>37</v>
      </c>
      <c r="B41" s="16"/>
      <c r="C41" s="17" t="s">
        <v>80</v>
      </c>
      <c r="D41" s="18" t="s">
        <v>17</v>
      </c>
      <c r="E41" s="19" t="s">
        <v>18</v>
      </c>
      <c r="F41" s="20">
        <v>38632</v>
      </c>
      <c r="G41" s="18">
        <v>7</v>
      </c>
      <c r="H41" s="18">
        <v>5</v>
      </c>
      <c r="I41" s="21">
        <v>1822</v>
      </c>
      <c r="J41" s="22">
        <v>370</v>
      </c>
      <c r="K41" s="21">
        <v>263082</v>
      </c>
      <c r="L41" s="22">
        <v>32745</v>
      </c>
      <c r="M41" s="23">
        <f t="shared" si="3"/>
        <v>4.924324324324324</v>
      </c>
    </row>
    <row r="42" spans="1:13" ht="15.75" customHeight="1">
      <c r="A42" s="15">
        <f t="shared" si="2"/>
        <v>38</v>
      </c>
      <c r="B42" s="16"/>
      <c r="C42" s="17" t="s">
        <v>81</v>
      </c>
      <c r="D42" s="18" t="s">
        <v>17</v>
      </c>
      <c r="E42" s="19" t="s">
        <v>82</v>
      </c>
      <c r="F42" s="20">
        <v>38296</v>
      </c>
      <c r="G42" s="18">
        <v>55</v>
      </c>
      <c r="H42" s="18">
        <v>1</v>
      </c>
      <c r="I42" s="21">
        <v>1155</v>
      </c>
      <c r="J42" s="22">
        <v>350</v>
      </c>
      <c r="K42" s="21">
        <v>1391893</v>
      </c>
      <c r="L42" s="22">
        <v>218409</v>
      </c>
      <c r="M42" s="23">
        <f t="shared" si="3"/>
        <v>3.3</v>
      </c>
    </row>
    <row r="43" spans="1:13" ht="15.75" customHeight="1">
      <c r="A43" s="15">
        <f t="shared" si="2"/>
        <v>39</v>
      </c>
      <c r="B43" s="16"/>
      <c r="C43" s="17" t="s">
        <v>83</v>
      </c>
      <c r="D43" s="18" t="s">
        <v>20</v>
      </c>
      <c r="E43" s="19" t="s">
        <v>42</v>
      </c>
      <c r="F43" s="20">
        <v>38618</v>
      </c>
      <c r="G43" s="18">
        <v>9</v>
      </c>
      <c r="H43" s="18">
        <v>2</v>
      </c>
      <c r="I43" s="21">
        <v>1141</v>
      </c>
      <c r="J43" s="22">
        <v>342</v>
      </c>
      <c r="K43" s="21">
        <v>526699</v>
      </c>
      <c r="L43" s="22">
        <v>79926</v>
      </c>
      <c r="M43" s="23">
        <f t="shared" si="3"/>
        <v>3.3362573099415203</v>
      </c>
    </row>
    <row r="44" spans="1:13" ht="15.75" customHeight="1">
      <c r="A44" s="15">
        <f t="shared" si="2"/>
        <v>40</v>
      </c>
      <c r="B44" s="16"/>
      <c r="C44" s="17" t="s">
        <v>84</v>
      </c>
      <c r="D44" s="18" t="s">
        <v>12</v>
      </c>
      <c r="E44" s="19" t="s">
        <v>23</v>
      </c>
      <c r="F44" s="20">
        <v>38611</v>
      </c>
      <c r="G44" s="18">
        <v>10</v>
      </c>
      <c r="H44" s="18">
        <v>1</v>
      </c>
      <c r="I44" s="21">
        <v>2551</v>
      </c>
      <c r="J44" s="22">
        <v>324</v>
      </c>
      <c r="K44" s="21">
        <v>210245.5</v>
      </c>
      <c r="L44" s="22">
        <v>29399</v>
      </c>
      <c r="M44" s="23">
        <f t="shared" si="3"/>
        <v>7.8734567901234565</v>
      </c>
    </row>
    <row r="45" spans="1:13" ht="15.75" customHeight="1">
      <c r="A45" s="15">
        <f t="shared" si="2"/>
        <v>41</v>
      </c>
      <c r="B45" s="16"/>
      <c r="C45" s="17" t="s">
        <v>85</v>
      </c>
      <c r="D45" s="18" t="s">
        <v>12</v>
      </c>
      <c r="E45" s="19" t="s">
        <v>39</v>
      </c>
      <c r="F45" s="20">
        <v>38618</v>
      </c>
      <c r="G45" s="18">
        <v>9</v>
      </c>
      <c r="H45" s="18">
        <v>1</v>
      </c>
      <c r="I45" s="21">
        <v>936</v>
      </c>
      <c r="J45" s="22">
        <v>268</v>
      </c>
      <c r="K45" s="21">
        <v>334155.5</v>
      </c>
      <c r="L45" s="22">
        <v>48474</v>
      </c>
      <c r="M45" s="23">
        <f t="shared" si="3"/>
        <v>3.4925373134328357</v>
      </c>
    </row>
    <row r="46" spans="1:13" ht="15.75" customHeight="1">
      <c r="A46" s="15">
        <f t="shared" si="2"/>
        <v>42</v>
      </c>
      <c r="B46" s="16"/>
      <c r="C46" s="17" t="s">
        <v>86</v>
      </c>
      <c r="D46" s="18" t="s">
        <v>20</v>
      </c>
      <c r="E46" s="19" t="s">
        <v>69</v>
      </c>
      <c r="F46" s="20">
        <v>38625</v>
      </c>
      <c r="G46" s="18">
        <v>8</v>
      </c>
      <c r="H46" s="18">
        <v>6</v>
      </c>
      <c r="I46" s="21">
        <v>1489</v>
      </c>
      <c r="J46" s="22">
        <v>263</v>
      </c>
      <c r="K46" s="21">
        <v>749798</v>
      </c>
      <c r="L46" s="22">
        <v>97013</v>
      </c>
      <c r="M46" s="23">
        <f t="shared" si="3"/>
        <v>5.661596958174905</v>
      </c>
    </row>
    <row r="47" spans="1:13" ht="15.75" customHeight="1">
      <c r="A47" s="15">
        <f t="shared" si="2"/>
        <v>43</v>
      </c>
      <c r="B47" s="16"/>
      <c r="C47" s="17" t="s">
        <v>87</v>
      </c>
      <c r="D47" s="18" t="s">
        <v>88</v>
      </c>
      <c r="E47" s="19" t="s">
        <v>89</v>
      </c>
      <c r="F47" s="20">
        <v>38639</v>
      </c>
      <c r="G47" s="18">
        <v>6</v>
      </c>
      <c r="H47" s="18">
        <v>4</v>
      </c>
      <c r="I47" s="21">
        <v>966</v>
      </c>
      <c r="J47" s="22">
        <v>260</v>
      </c>
      <c r="K47" s="21">
        <v>64401</v>
      </c>
      <c r="L47" s="22">
        <v>9545</v>
      </c>
      <c r="M47" s="24">
        <f t="shared" si="3"/>
        <v>3.7153846153846155</v>
      </c>
    </row>
    <row r="48" spans="1:13" ht="15.75" customHeight="1">
      <c r="A48" s="15">
        <f t="shared" si="2"/>
        <v>44</v>
      </c>
      <c r="B48" s="16"/>
      <c r="C48" s="17" t="s">
        <v>90</v>
      </c>
      <c r="D48" s="18" t="s">
        <v>17</v>
      </c>
      <c r="E48" s="19" t="s">
        <v>18</v>
      </c>
      <c r="F48" s="20">
        <v>38457</v>
      </c>
      <c r="G48" s="18">
        <v>28</v>
      </c>
      <c r="H48" s="18">
        <v>2</v>
      </c>
      <c r="I48" s="21">
        <v>786</v>
      </c>
      <c r="J48" s="22">
        <v>229</v>
      </c>
      <c r="K48" s="21">
        <v>893930</v>
      </c>
      <c r="L48" s="22">
        <v>140138</v>
      </c>
      <c r="M48" s="23">
        <f t="shared" si="3"/>
        <v>3.432314410480349</v>
      </c>
    </row>
    <row r="49" spans="1:13" ht="15.75" customHeight="1">
      <c r="A49" s="15">
        <f t="shared" si="2"/>
        <v>45</v>
      </c>
      <c r="B49" s="16"/>
      <c r="C49" s="17" t="s">
        <v>91</v>
      </c>
      <c r="D49" s="18" t="s">
        <v>56</v>
      </c>
      <c r="E49" s="19" t="s">
        <v>92</v>
      </c>
      <c r="F49" s="20">
        <v>38478</v>
      </c>
      <c r="G49" s="18">
        <v>20</v>
      </c>
      <c r="H49" s="18">
        <v>1</v>
      </c>
      <c r="I49" s="21">
        <v>1033</v>
      </c>
      <c r="J49" s="22">
        <v>210</v>
      </c>
      <c r="K49" s="21">
        <v>75140</v>
      </c>
      <c r="L49" s="22">
        <v>13319</v>
      </c>
      <c r="M49" s="23">
        <f t="shared" si="3"/>
        <v>4.919047619047619</v>
      </c>
    </row>
    <row r="50" spans="1:13" ht="15.75" customHeight="1">
      <c r="A50" s="15">
        <f t="shared" si="2"/>
        <v>46</v>
      </c>
      <c r="B50" s="16"/>
      <c r="C50" s="17" t="s">
        <v>93</v>
      </c>
      <c r="D50" s="18" t="s">
        <v>59</v>
      </c>
      <c r="E50" s="19" t="s">
        <v>94</v>
      </c>
      <c r="F50" s="20">
        <v>38653</v>
      </c>
      <c r="G50" s="18">
        <v>4</v>
      </c>
      <c r="H50" s="18">
        <v>1</v>
      </c>
      <c r="I50" s="21">
        <v>998.5</v>
      </c>
      <c r="J50" s="22">
        <v>162</v>
      </c>
      <c r="K50" s="21">
        <v>10201.5</v>
      </c>
      <c r="L50" s="22">
        <v>1356</v>
      </c>
      <c r="M50" s="23">
        <f t="shared" si="3"/>
        <v>6.16358024691358</v>
      </c>
    </row>
    <row r="51" spans="1:13" ht="15.75" customHeight="1">
      <c r="A51" s="15">
        <f t="shared" si="2"/>
        <v>47</v>
      </c>
      <c r="B51" s="16"/>
      <c r="C51" s="17" t="s">
        <v>95</v>
      </c>
      <c r="D51" s="18" t="s">
        <v>59</v>
      </c>
      <c r="E51" s="19" t="s">
        <v>60</v>
      </c>
      <c r="F51" s="20" t="s">
        <v>96</v>
      </c>
      <c r="G51" s="18">
        <v>6</v>
      </c>
      <c r="H51" s="18">
        <v>1</v>
      </c>
      <c r="I51" s="21">
        <v>474</v>
      </c>
      <c r="J51" s="22">
        <v>158</v>
      </c>
      <c r="K51" s="21">
        <v>19016</v>
      </c>
      <c r="L51" s="22">
        <v>2920</v>
      </c>
      <c r="M51" s="23">
        <f t="shared" si="3"/>
        <v>3</v>
      </c>
    </row>
    <row r="52" spans="1:13" ht="15.75" customHeight="1">
      <c r="A52" s="15">
        <f t="shared" si="2"/>
        <v>48</v>
      </c>
      <c r="B52" s="16"/>
      <c r="C52" s="17" t="s">
        <v>97</v>
      </c>
      <c r="D52" s="18" t="s">
        <v>12</v>
      </c>
      <c r="E52" s="19" t="s">
        <v>39</v>
      </c>
      <c r="F52" s="20">
        <v>38632</v>
      </c>
      <c r="G52" s="18">
        <v>7</v>
      </c>
      <c r="H52" s="18">
        <v>3</v>
      </c>
      <c r="I52" s="21">
        <v>826</v>
      </c>
      <c r="J52" s="22">
        <v>156</v>
      </c>
      <c r="K52" s="21">
        <v>180494.5</v>
      </c>
      <c r="L52" s="22">
        <v>24628</v>
      </c>
      <c r="M52" s="23">
        <f t="shared" si="3"/>
        <v>5.294871794871795</v>
      </c>
    </row>
    <row r="53" spans="1:13" ht="15.75" customHeight="1">
      <c r="A53" s="15">
        <f t="shared" si="2"/>
        <v>49</v>
      </c>
      <c r="B53" s="16"/>
      <c r="C53" s="17" t="s">
        <v>98</v>
      </c>
      <c r="D53" s="18" t="s">
        <v>20</v>
      </c>
      <c r="E53" s="19" t="s">
        <v>99</v>
      </c>
      <c r="F53" s="20">
        <v>38625</v>
      </c>
      <c r="G53" s="18">
        <v>8</v>
      </c>
      <c r="H53" s="18">
        <v>2</v>
      </c>
      <c r="I53" s="21">
        <v>496</v>
      </c>
      <c r="J53" s="22">
        <v>108</v>
      </c>
      <c r="K53" s="21">
        <v>63088</v>
      </c>
      <c r="L53" s="22">
        <v>9160</v>
      </c>
      <c r="M53" s="23">
        <f t="shared" si="3"/>
        <v>4.592592592592593</v>
      </c>
    </row>
    <row r="54" spans="1:13" ht="15.75" customHeight="1">
      <c r="A54" s="15">
        <f t="shared" si="2"/>
        <v>50</v>
      </c>
      <c r="B54" s="16"/>
      <c r="C54" s="17" t="s">
        <v>100</v>
      </c>
      <c r="D54" s="18" t="s">
        <v>71</v>
      </c>
      <c r="E54" s="19" t="s">
        <v>101</v>
      </c>
      <c r="F54" s="20">
        <v>38653</v>
      </c>
      <c r="G54" s="18">
        <v>4</v>
      </c>
      <c r="H54" s="18">
        <v>2</v>
      </c>
      <c r="I54" s="21">
        <v>762</v>
      </c>
      <c r="J54" s="22">
        <v>98</v>
      </c>
      <c r="K54" s="21">
        <v>33184</v>
      </c>
      <c r="L54" s="22">
        <v>4387</v>
      </c>
      <c r="M54" s="23">
        <f t="shared" si="3"/>
        <v>7.775510204081633</v>
      </c>
    </row>
    <row r="55" spans="1:13" ht="15.75" customHeight="1">
      <c r="A55" s="15">
        <f t="shared" si="2"/>
        <v>51</v>
      </c>
      <c r="B55" s="16"/>
      <c r="C55" s="17" t="s">
        <v>102</v>
      </c>
      <c r="D55" s="18" t="s">
        <v>17</v>
      </c>
      <c r="E55" s="19" t="s">
        <v>30</v>
      </c>
      <c r="F55" s="20">
        <v>38534</v>
      </c>
      <c r="G55" s="18">
        <v>21</v>
      </c>
      <c r="H55" s="18">
        <v>1</v>
      </c>
      <c r="I55" s="21">
        <v>516</v>
      </c>
      <c r="J55" s="22">
        <v>81</v>
      </c>
      <c r="K55" s="21">
        <v>4379955</v>
      </c>
      <c r="L55" s="22">
        <v>642893</v>
      </c>
      <c r="M55" s="23">
        <f t="shared" si="3"/>
        <v>6.37037037037037</v>
      </c>
    </row>
    <row r="56" spans="1:13" ht="15.75" customHeight="1">
      <c r="A56" s="15">
        <f t="shared" si="2"/>
        <v>52</v>
      </c>
      <c r="B56" s="16"/>
      <c r="C56" s="17" t="s">
        <v>103</v>
      </c>
      <c r="D56" s="18" t="s">
        <v>12</v>
      </c>
      <c r="E56" s="19" t="s">
        <v>13</v>
      </c>
      <c r="F56" s="20">
        <v>38576</v>
      </c>
      <c r="G56" s="18">
        <v>15</v>
      </c>
      <c r="H56" s="18">
        <v>2</v>
      </c>
      <c r="I56" s="21">
        <v>433</v>
      </c>
      <c r="J56" s="22">
        <v>67</v>
      </c>
      <c r="K56" s="21">
        <v>1200117.25</v>
      </c>
      <c r="L56" s="22">
        <v>169525</v>
      </c>
      <c r="M56" s="23">
        <f t="shared" si="3"/>
        <v>6.462686567164179</v>
      </c>
    </row>
    <row r="57" spans="1:13" ht="15.75" customHeight="1">
      <c r="A57" s="15">
        <f t="shared" si="2"/>
        <v>53</v>
      </c>
      <c r="B57" s="16"/>
      <c r="C57" s="17" t="s">
        <v>104</v>
      </c>
      <c r="D57" s="18" t="s">
        <v>17</v>
      </c>
      <c r="E57" s="19" t="s">
        <v>82</v>
      </c>
      <c r="F57" s="20">
        <v>38499</v>
      </c>
      <c r="G57" s="18">
        <v>25</v>
      </c>
      <c r="H57" s="18">
        <v>1</v>
      </c>
      <c r="I57" s="21">
        <v>378</v>
      </c>
      <c r="J57" s="22">
        <v>63</v>
      </c>
      <c r="K57" s="21">
        <v>1512242</v>
      </c>
      <c r="L57" s="22">
        <v>236786</v>
      </c>
      <c r="M57" s="23">
        <f t="shared" si="3"/>
        <v>6</v>
      </c>
    </row>
    <row r="58" spans="1:13" ht="15.75" customHeight="1">
      <c r="A58" s="15">
        <f t="shared" si="2"/>
        <v>54</v>
      </c>
      <c r="B58" s="16"/>
      <c r="C58" s="17" t="s">
        <v>105</v>
      </c>
      <c r="D58" s="18" t="s">
        <v>17</v>
      </c>
      <c r="E58" s="19" t="s">
        <v>30</v>
      </c>
      <c r="F58" s="20">
        <v>38485</v>
      </c>
      <c r="G58" s="18">
        <v>28</v>
      </c>
      <c r="H58" s="18">
        <v>1</v>
      </c>
      <c r="I58" s="21">
        <v>378</v>
      </c>
      <c r="J58" s="22">
        <v>63</v>
      </c>
      <c r="K58" s="21">
        <v>612393</v>
      </c>
      <c r="L58" s="22">
        <v>92037</v>
      </c>
      <c r="M58" s="23">
        <f t="shared" si="3"/>
        <v>6</v>
      </c>
    </row>
    <row r="59" spans="1:13" ht="15.75" customHeight="1">
      <c r="A59" s="15">
        <f t="shared" si="2"/>
        <v>55</v>
      </c>
      <c r="B59" s="16"/>
      <c r="C59" s="17" t="s">
        <v>106</v>
      </c>
      <c r="D59" s="18" t="s">
        <v>88</v>
      </c>
      <c r="E59" s="19" t="s">
        <v>89</v>
      </c>
      <c r="F59" s="20">
        <v>38618</v>
      </c>
      <c r="G59" s="18">
        <v>9</v>
      </c>
      <c r="H59" s="18">
        <v>3</v>
      </c>
      <c r="I59" s="21">
        <v>243.5</v>
      </c>
      <c r="J59" s="22">
        <v>54</v>
      </c>
      <c r="K59" s="21">
        <v>60769.5</v>
      </c>
      <c r="L59" s="22">
        <v>8839</v>
      </c>
      <c r="M59" s="24">
        <f t="shared" si="3"/>
        <v>4.5092592592592595</v>
      </c>
    </row>
    <row r="60" spans="1:13" ht="15.75" customHeight="1" thickBot="1">
      <c r="A60" s="15">
        <f t="shared" si="2"/>
        <v>56</v>
      </c>
      <c r="B60" s="16"/>
      <c r="C60" s="17" t="s">
        <v>107</v>
      </c>
      <c r="D60" s="18" t="s">
        <v>20</v>
      </c>
      <c r="E60" s="19" t="s">
        <v>42</v>
      </c>
      <c r="F60" s="20">
        <v>38436</v>
      </c>
      <c r="G60" s="18">
        <v>35</v>
      </c>
      <c r="H60" s="18">
        <v>1</v>
      </c>
      <c r="I60" s="21">
        <v>102</v>
      </c>
      <c r="J60" s="22">
        <v>17</v>
      </c>
      <c r="K60" s="21">
        <v>653192</v>
      </c>
      <c r="L60" s="22">
        <v>107565</v>
      </c>
      <c r="M60" s="23">
        <f t="shared" si="3"/>
        <v>6</v>
      </c>
    </row>
    <row r="61" spans="1:13" s="34" customFormat="1" ht="19.5" customHeight="1" thickBot="1">
      <c r="A61" s="26"/>
      <c r="B61" s="27"/>
      <c r="C61" s="129" t="s">
        <v>108</v>
      </c>
      <c r="D61" s="129"/>
      <c r="E61" s="129"/>
      <c r="F61" s="129"/>
      <c r="G61" s="130"/>
      <c r="H61" s="28">
        <f>SUM(H5:H60)</f>
        <v>1319</v>
      </c>
      <c r="I61" s="29">
        <f>SUM(I5:I60)</f>
        <v>5783242.75</v>
      </c>
      <c r="J61" s="30">
        <f>SUM(J5:J60)</f>
        <v>837569</v>
      </c>
      <c r="K61" s="31"/>
      <c r="L61" s="32"/>
      <c r="M61" s="33">
        <f t="shared" si="3"/>
        <v>6.904795604899418</v>
      </c>
    </row>
    <row r="62" spans="1:6" ht="9.75" customHeight="1" thickBot="1">
      <c r="A62" s="35"/>
      <c r="C62" s="36"/>
      <c r="F62" s="38"/>
    </row>
    <row r="63" spans="1:13" ht="19.5" customHeight="1">
      <c r="A63" s="35"/>
      <c r="B63" s="126" t="s">
        <v>109</v>
      </c>
      <c r="C63" s="127"/>
      <c r="D63" s="127"/>
      <c r="E63" s="127"/>
      <c r="F63" s="127"/>
      <c r="G63" s="127"/>
      <c r="H63" s="128"/>
      <c r="I63" s="40">
        <v>4170855.69</v>
      </c>
      <c r="J63" s="41">
        <v>590221</v>
      </c>
      <c r="K63" s="66" t="s">
        <v>110</v>
      </c>
      <c r="L63" s="125"/>
      <c r="M63" s="42">
        <f>(J61-J63)/J63</f>
        <v>0.41907692203428887</v>
      </c>
    </row>
    <row r="64" spans="1:13" ht="19.5" customHeight="1" thickBot="1">
      <c r="A64" s="35"/>
      <c r="B64" s="133" t="s">
        <v>111</v>
      </c>
      <c r="C64" s="134"/>
      <c r="D64" s="134"/>
      <c r="E64" s="134"/>
      <c r="F64" s="134"/>
      <c r="G64" s="134"/>
      <c r="H64" s="135"/>
      <c r="I64" s="43">
        <v>7790168.5</v>
      </c>
      <c r="J64" s="44">
        <v>1227997</v>
      </c>
      <c r="K64" s="136" t="s">
        <v>112</v>
      </c>
      <c r="L64" s="137"/>
      <c r="M64" s="45">
        <f>(+J61-J64)/J64</f>
        <v>-0.31793888747285215</v>
      </c>
    </row>
    <row r="65" spans="1:13" ht="9.75" customHeight="1" thickBot="1">
      <c r="A65" s="35"/>
      <c r="B65" s="46"/>
      <c r="C65" s="47"/>
      <c r="D65" s="48"/>
      <c r="E65" s="49"/>
      <c r="F65" s="50"/>
      <c r="G65" s="50"/>
      <c r="H65" s="51"/>
      <c r="I65" s="52"/>
      <c r="J65" s="53"/>
      <c r="K65" s="54"/>
      <c r="L65" s="55"/>
      <c r="M65" s="56"/>
    </row>
    <row r="66" spans="1:13" ht="19.5" customHeight="1">
      <c r="A66" s="35"/>
      <c r="B66" s="126" t="s">
        <v>113</v>
      </c>
      <c r="C66" s="138"/>
      <c r="D66" s="139" t="s">
        <v>12</v>
      </c>
      <c r="E66" s="57">
        <f>SUMIF(WEDIST:WEDIST_TOTAL,"WB",WEADM:WEADM_TOTAL)</f>
        <v>460062</v>
      </c>
      <c r="F66" s="141" t="s">
        <v>17</v>
      </c>
      <c r="G66" s="143">
        <f>SUMIF(WEDIST:WEDIST_TOTAL,"UIP",WEADM:WEADM_TOTAL)</f>
        <v>126598</v>
      </c>
      <c r="H66" s="144">
        <f>SUMIF(WEDIST:WEDIST_TOTAL,"WB",WEADM:WEADM_TOTAL)</f>
        <v>460062</v>
      </c>
      <c r="I66" s="123" t="s">
        <v>20</v>
      </c>
      <c r="J66" s="58">
        <f>SUMIF(WEDIST:WEDIST_TOTAL,"OZEN",WEADM:WEADM_TOTAL)</f>
        <v>181856</v>
      </c>
      <c r="K66" s="123" t="s">
        <v>114</v>
      </c>
      <c r="L66" s="145">
        <f>+J61-E66-G66-J66</f>
        <v>69053</v>
      </c>
      <c r="M66" s="146"/>
    </row>
    <row r="67" spans="2:13" ht="19.5" customHeight="1" thickBot="1">
      <c r="B67" s="133" t="s">
        <v>115</v>
      </c>
      <c r="C67" s="147"/>
      <c r="D67" s="140"/>
      <c r="E67" s="59">
        <f>SUM(E66/J61)</f>
        <v>0.5492825068740605</v>
      </c>
      <c r="F67" s="142"/>
      <c r="G67" s="131">
        <f>SUM(G66/J61)</f>
        <v>0.15114933814408127</v>
      </c>
      <c r="H67" s="132"/>
      <c r="I67" s="124"/>
      <c r="J67" s="60">
        <f>SUM(J66/J61)</f>
        <v>0.21712360414485254</v>
      </c>
      <c r="K67" s="124"/>
      <c r="L67" s="150">
        <f>SUM(L66/J61)</f>
        <v>0.08244455083700566</v>
      </c>
      <c r="M67" s="151"/>
    </row>
    <row r="68" spans="2:13" ht="9.75" customHeight="1" thickBot="1">
      <c r="B68" s="61"/>
      <c r="C68" s="62"/>
      <c r="D68" s="63"/>
      <c r="E68" s="64"/>
      <c r="F68" s="65"/>
      <c r="G68" s="67"/>
      <c r="H68" s="67"/>
      <c r="I68" s="68"/>
      <c r="J68" s="69"/>
      <c r="K68" s="68"/>
      <c r="L68" s="70"/>
      <c r="M68" s="70"/>
    </row>
    <row r="69" spans="2:13" ht="19.5" customHeight="1">
      <c r="B69" s="152" t="s">
        <v>116</v>
      </c>
      <c r="C69" s="153"/>
      <c r="D69" s="139" t="s">
        <v>12</v>
      </c>
      <c r="E69" s="57">
        <v>995387</v>
      </c>
      <c r="F69" s="141" t="s">
        <v>17</v>
      </c>
      <c r="G69" s="143">
        <v>200030</v>
      </c>
      <c r="H69" s="144"/>
      <c r="I69" s="123" t="s">
        <v>20</v>
      </c>
      <c r="J69" s="58">
        <v>20387</v>
      </c>
      <c r="K69" s="156"/>
      <c r="L69" s="158"/>
      <c r="M69" s="159"/>
    </row>
    <row r="70" spans="2:13" ht="19.5" customHeight="1" thickBot="1">
      <c r="B70" s="154"/>
      <c r="C70" s="155"/>
      <c r="D70" s="140"/>
      <c r="E70" s="59">
        <f>SUM(E69/J64)</f>
        <v>0.8105777131377356</v>
      </c>
      <c r="F70" s="142"/>
      <c r="G70" s="131">
        <f>SUM(G69/J64)</f>
        <v>0.16289127742168752</v>
      </c>
      <c r="H70" s="132"/>
      <c r="I70" s="124"/>
      <c r="J70" s="60">
        <f>SUM(J69/J64)</f>
        <v>0.01660183208916634</v>
      </c>
      <c r="K70" s="157"/>
      <c r="L70" s="148"/>
      <c r="M70" s="149"/>
    </row>
    <row r="71" ht="9.75" customHeight="1"/>
    <row r="72" spans="1:13" s="72" customFormat="1" ht="24.75" customHeight="1">
      <c r="A72" s="71"/>
      <c r="B72" s="111" t="s">
        <v>117</v>
      </c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</row>
  </sheetData>
  <mergeCells count="35">
    <mergeCell ref="L70:M70"/>
    <mergeCell ref="G67:H67"/>
    <mergeCell ref="L67:M67"/>
    <mergeCell ref="B69:C70"/>
    <mergeCell ref="D69:D70"/>
    <mergeCell ref="F69:F70"/>
    <mergeCell ref="G69:H69"/>
    <mergeCell ref="I69:I70"/>
    <mergeCell ref="K69:K70"/>
    <mergeCell ref="L69:M69"/>
    <mergeCell ref="G70:H70"/>
    <mergeCell ref="B64:H64"/>
    <mergeCell ref="K64:L64"/>
    <mergeCell ref="B66:C66"/>
    <mergeCell ref="D66:D67"/>
    <mergeCell ref="F66:F67"/>
    <mergeCell ref="G66:H66"/>
    <mergeCell ref="I66:I67"/>
    <mergeCell ref="L66:M66"/>
    <mergeCell ref="B67:C67"/>
    <mergeCell ref="I3:J3"/>
    <mergeCell ref="K3:L3"/>
    <mergeCell ref="K63:L63"/>
    <mergeCell ref="B63:H63"/>
    <mergeCell ref="C61:G61"/>
    <mergeCell ref="B72:M72"/>
    <mergeCell ref="B1:M1"/>
    <mergeCell ref="D3:D4"/>
    <mergeCell ref="E3:E4"/>
    <mergeCell ref="C3:C4"/>
    <mergeCell ref="F3:F4"/>
    <mergeCell ref="G3:G4"/>
    <mergeCell ref="H3:H4"/>
    <mergeCell ref="M3:M4"/>
    <mergeCell ref="K66:K67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111111111111111111111201">
    <pageSetUpPr fitToPage="1"/>
  </sheetPr>
  <dimension ref="A1:T207"/>
  <sheetViews>
    <sheetView showGridLines="0" zoomScale="85" zoomScaleNormal="85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4.7109375" style="1" bestFit="1" customWidth="1"/>
    <col min="2" max="2" width="1.7109375" style="9" customWidth="1"/>
    <col min="3" max="3" width="34.28125" style="9" customWidth="1"/>
    <col min="4" max="4" width="12.8515625" style="37" customWidth="1"/>
    <col min="5" max="5" width="16.28125" style="37" customWidth="1"/>
    <col min="6" max="6" width="9.28125" style="9" customWidth="1"/>
    <col min="7" max="7" width="8.7109375" style="9" customWidth="1"/>
    <col min="8" max="8" width="7.8515625" style="9" customWidth="1"/>
    <col min="9" max="9" width="19.421875" style="39" bestFit="1" customWidth="1"/>
    <col min="10" max="10" width="16.57421875" style="39" bestFit="1" customWidth="1"/>
    <col min="11" max="11" width="10.7109375" style="39" customWidth="1"/>
    <col min="12" max="12" width="11.7109375" style="9" customWidth="1"/>
    <col min="13" max="13" width="11.28125" style="9" bestFit="1" customWidth="1"/>
    <col min="14" max="16384" width="9.140625" style="9" customWidth="1"/>
  </cols>
  <sheetData>
    <row r="1" spans="1:20" s="2" customFormat="1" ht="90" customHeight="1" thickBot="1">
      <c r="A1" s="1"/>
      <c r="B1" s="112" t="s">
        <v>302</v>
      </c>
      <c r="C1" s="113"/>
      <c r="D1" s="113"/>
      <c r="E1" s="113"/>
      <c r="F1" s="113"/>
      <c r="G1" s="113"/>
      <c r="H1" s="113"/>
      <c r="I1" s="113"/>
      <c r="J1" s="113"/>
      <c r="K1" s="114"/>
      <c r="L1" s="73"/>
      <c r="M1" s="73"/>
      <c r="T1" s="3"/>
    </row>
    <row r="2" spans="1:13" s="7" customFormat="1" ht="4.5" customHeight="1" thickBot="1">
      <c r="A2" s="4"/>
      <c r="B2" s="5"/>
      <c r="K2" s="6"/>
      <c r="L2" s="6"/>
      <c r="M2" s="6"/>
    </row>
    <row r="3" spans="2:11" ht="15.75" customHeight="1">
      <c r="B3" s="8"/>
      <c r="C3" s="117" t="s">
        <v>0</v>
      </c>
      <c r="D3" s="115" t="s">
        <v>1</v>
      </c>
      <c r="E3" s="115" t="s">
        <v>2</v>
      </c>
      <c r="F3" s="119" t="s">
        <v>3</v>
      </c>
      <c r="G3" s="119" t="s">
        <v>118</v>
      </c>
      <c r="H3" s="119" t="s">
        <v>119</v>
      </c>
      <c r="I3" s="103" t="s">
        <v>7</v>
      </c>
      <c r="J3" s="86"/>
      <c r="K3" s="121" t="s">
        <v>8</v>
      </c>
    </row>
    <row r="4" spans="1:11" ht="15.75" customHeight="1" thickBot="1">
      <c r="A4" s="10"/>
      <c r="B4" s="11"/>
      <c r="C4" s="118"/>
      <c r="D4" s="116"/>
      <c r="E4" s="116"/>
      <c r="F4" s="120"/>
      <c r="G4" s="120"/>
      <c r="H4" s="120"/>
      <c r="I4" s="12" t="s">
        <v>9</v>
      </c>
      <c r="J4" s="14" t="s">
        <v>10</v>
      </c>
      <c r="K4" s="122"/>
    </row>
    <row r="5" spans="1:11" ht="15.75" customHeight="1">
      <c r="A5" s="15">
        <f aca="true" t="shared" si="0" ref="A5:A36">ROW()-4</f>
        <v>1</v>
      </c>
      <c r="B5" s="74"/>
      <c r="C5" s="17" t="s">
        <v>120</v>
      </c>
      <c r="D5" s="18" t="s">
        <v>20</v>
      </c>
      <c r="E5" s="19" t="s">
        <v>21</v>
      </c>
      <c r="F5" s="20">
        <v>38366</v>
      </c>
      <c r="G5" s="18">
        <v>250</v>
      </c>
      <c r="H5" s="18">
        <v>31</v>
      </c>
      <c r="I5" s="21">
        <v>15372721</v>
      </c>
      <c r="J5" s="22">
        <v>2586132</v>
      </c>
      <c r="K5" s="23">
        <f aca="true" t="shared" si="1" ref="K5:K36">I5/J5</f>
        <v>5.944290933332096</v>
      </c>
    </row>
    <row r="6" spans="1:11" ht="15.75" customHeight="1">
      <c r="A6" s="15">
        <f t="shared" si="0"/>
        <v>2</v>
      </c>
      <c r="B6" s="74"/>
      <c r="C6" s="17" t="s">
        <v>121</v>
      </c>
      <c r="D6" s="18" t="s">
        <v>17</v>
      </c>
      <c r="E6" s="19" t="s">
        <v>122</v>
      </c>
      <c r="F6" s="20">
        <v>38373</v>
      </c>
      <c r="G6" s="18">
        <v>150</v>
      </c>
      <c r="H6" s="18">
        <v>32</v>
      </c>
      <c r="I6" s="21">
        <v>6060372</v>
      </c>
      <c r="J6" s="22">
        <v>934612</v>
      </c>
      <c r="K6" s="23">
        <f t="shared" si="1"/>
        <v>6.4843721244751835</v>
      </c>
    </row>
    <row r="7" spans="1:11" ht="15.75" customHeight="1">
      <c r="A7" s="15">
        <f t="shared" si="0"/>
        <v>3</v>
      </c>
      <c r="B7" s="74"/>
      <c r="C7" s="17" t="s">
        <v>123</v>
      </c>
      <c r="D7" s="18" t="s">
        <v>12</v>
      </c>
      <c r="E7" s="19" t="s">
        <v>124</v>
      </c>
      <c r="F7" s="20">
        <v>38359</v>
      </c>
      <c r="G7" s="18">
        <v>174</v>
      </c>
      <c r="H7" s="18">
        <v>38</v>
      </c>
      <c r="I7" s="21">
        <v>5601463</v>
      </c>
      <c r="J7" s="22">
        <v>897000</v>
      </c>
      <c r="K7" s="23">
        <f t="shared" si="1"/>
        <v>6.244663322185061</v>
      </c>
    </row>
    <row r="8" spans="1:11" ht="15.75" customHeight="1">
      <c r="A8" s="15">
        <f t="shared" si="0"/>
        <v>4</v>
      </c>
      <c r="B8" s="74"/>
      <c r="C8" s="17" t="s">
        <v>19</v>
      </c>
      <c r="D8" s="18" t="s">
        <v>20</v>
      </c>
      <c r="E8" s="19" t="s">
        <v>21</v>
      </c>
      <c r="F8" s="20">
        <v>38653</v>
      </c>
      <c r="G8" s="18">
        <v>180</v>
      </c>
      <c r="H8" s="18">
        <v>4</v>
      </c>
      <c r="I8" s="21">
        <v>4502883</v>
      </c>
      <c r="J8" s="22">
        <v>696883</v>
      </c>
      <c r="K8" s="23">
        <f t="shared" si="1"/>
        <v>6.461461967073382</v>
      </c>
    </row>
    <row r="9" spans="1:11" ht="15.75" customHeight="1">
      <c r="A9" s="15">
        <f t="shared" si="0"/>
        <v>5</v>
      </c>
      <c r="B9" s="74"/>
      <c r="C9" s="17" t="s">
        <v>125</v>
      </c>
      <c r="D9" s="18" t="s">
        <v>20</v>
      </c>
      <c r="E9" s="19" t="s">
        <v>126</v>
      </c>
      <c r="F9" s="20">
        <v>38401</v>
      </c>
      <c r="G9" s="18">
        <v>95</v>
      </c>
      <c r="H9" s="18">
        <v>25</v>
      </c>
      <c r="I9" s="21">
        <v>3560444</v>
      </c>
      <c r="J9" s="22">
        <v>670294</v>
      </c>
      <c r="K9" s="23">
        <f t="shared" si="1"/>
        <v>5.3117646883307925</v>
      </c>
    </row>
    <row r="10" spans="1:11" ht="15.75" customHeight="1">
      <c r="A10" s="15">
        <f t="shared" si="0"/>
        <v>6</v>
      </c>
      <c r="B10" s="74"/>
      <c r="C10" s="17" t="s">
        <v>127</v>
      </c>
      <c r="D10" s="18" t="s">
        <v>20</v>
      </c>
      <c r="E10" s="19" t="s">
        <v>42</v>
      </c>
      <c r="F10" s="20">
        <v>38478</v>
      </c>
      <c r="G10" s="18">
        <v>110</v>
      </c>
      <c r="H10" s="18">
        <v>23</v>
      </c>
      <c r="I10" s="21">
        <v>4152703</v>
      </c>
      <c r="J10" s="22">
        <v>647379</v>
      </c>
      <c r="K10" s="23">
        <f t="shared" si="1"/>
        <v>6.414639646945607</v>
      </c>
    </row>
    <row r="11" spans="1:11" ht="15.75" customHeight="1">
      <c r="A11" s="15">
        <f t="shared" si="0"/>
        <v>7</v>
      </c>
      <c r="B11" s="74"/>
      <c r="C11" s="17" t="s">
        <v>102</v>
      </c>
      <c r="D11" s="18" t="s">
        <v>17</v>
      </c>
      <c r="E11" s="19" t="s">
        <v>30</v>
      </c>
      <c r="F11" s="20">
        <v>38534</v>
      </c>
      <c r="G11" s="18">
        <v>140</v>
      </c>
      <c r="H11" s="18">
        <v>21</v>
      </c>
      <c r="I11" s="21">
        <v>4379955</v>
      </c>
      <c r="J11" s="22">
        <v>642893</v>
      </c>
      <c r="K11" s="23">
        <f t="shared" si="1"/>
        <v>6.812883325841159</v>
      </c>
    </row>
    <row r="12" spans="1:11" ht="15.75" customHeight="1">
      <c r="A12" s="15">
        <f t="shared" si="0"/>
        <v>8</v>
      </c>
      <c r="B12" s="74"/>
      <c r="C12" s="17" t="s">
        <v>128</v>
      </c>
      <c r="D12" s="18" t="s">
        <v>20</v>
      </c>
      <c r="E12" s="19" t="s">
        <v>129</v>
      </c>
      <c r="F12" s="20">
        <v>38401</v>
      </c>
      <c r="G12" s="18">
        <v>112</v>
      </c>
      <c r="H12" s="18">
        <v>26</v>
      </c>
      <c r="I12" s="21">
        <v>3810327</v>
      </c>
      <c r="J12" s="22">
        <v>637839</v>
      </c>
      <c r="K12" s="23">
        <f t="shared" si="1"/>
        <v>5.973806869758669</v>
      </c>
    </row>
    <row r="13" spans="1:11" ht="15.75" customHeight="1">
      <c r="A13" s="15">
        <f t="shared" si="0"/>
        <v>9</v>
      </c>
      <c r="B13" s="74"/>
      <c r="C13" s="17" t="s">
        <v>24</v>
      </c>
      <c r="D13" s="18" t="s">
        <v>25</v>
      </c>
      <c r="E13" s="19" t="s">
        <v>26</v>
      </c>
      <c r="F13" s="20">
        <v>38653</v>
      </c>
      <c r="G13" s="18">
        <v>162</v>
      </c>
      <c r="H13" s="18">
        <v>4</v>
      </c>
      <c r="I13" s="21">
        <v>3918751</v>
      </c>
      <c r="J13" s="22">
        <v>557089</v>
      </c>
      <c r="K13" s="23">
        <f t="shared" si="1"/>
        <v>7.034335626802899</v>
      </c>
    </row>
    <row r="14" spans="1:11" ht="15.75" customHeight="1">
      <c r="A14" s="15">
        <f t="shared" si="0"/>
        <v>10</v>
      </c>
      <c r="B14" s="74"/>
      <c r="C14" s="17" t="s">
        <v>130</v>
      </c>
      <c r="D14" s="18" t="s">
        <v>12</v>
      </c>
      <c r="E14" s="19" t="s">
        <v>13</v>
      </c>
      <c r="F14" s="20">
        <v>38387</v>
      </c>
      <c r="G14" s="18">
        <v>148</v>
      </c>
      <c r="H14" s="18">
        <v>20</v>
      </c>
      <c r="I14" s="21">
        <v>3080002</v>
      </c>
      <c r="J14" s="22">
        <v>454382</v>
      </c>
      <c r="K14" s="23">
        <f t="shared" si="1"/>
        <v>6.778441927717207</v>
      </c>
    </row>
    <row r="15" spans="1:11" ht="15.75" customHeight="1">
      <c r="A15" s="15">
        <f t="shared" si="0"/>
        <v>11</v>
      </c>
      <c r="B15" s="74"/>
      <c r="C15" s="17" t="s">
        <v>131</v>
      </c>
      <c r="D15" s="18" t="s">
        <v>17</v>
      </c>
      <c r="E15" s="19" t="s">
        <v>18</v>
      </c>
      <c r="F15" s="20">
        <v>38366</v>
      </c>
      <c r="G15" s="18">
        <v>120</v>
      </c>
      <c r="H15" s="18">
        <v>32</v>
      </c>
      <c r="I15" s="21">
        <v>2740382</v>
      </c>
      <c r="J15" s="22">
        <v>441169</v>
      </c>
      <c r="K15" s="23">
        <f t="shared" si="1"/>
        <v>6.211637717065343</v>
      </c>
    </row>
    <row r="16" spans="1:11" ht="15.75" customHeight="1">
      <c r="A16" s="15">
        <f t="shared" si="0"/>
        <v>12</v>
      </c>
      <c r="B16" s="74"/>
      <c r="C16" s="17" t="s">
        <v>132</v>
      </c>
      <c r="D16" s="18" t="s">
        <v>17</v>
      </c>
      <c r="E16" s="19" t="s">
        <v>82</v>
      </c>
      <c r="F16" s="20">
        <v>38429</v>
      </c>
      <c r="G16" s="18">
        <v>110</v>
      </c>
      <c r="H16" s="18">
        <v>22</v>
      </c>
      <c r="I16" s="21">
        <v>2526641</v>
      </c>
      <c r="J16" s="22">
        <v>407889</v>
      </c>
      <c r="K16" s="23">
        <f t="shared" si="1"/>
        <v>6.194432799119368</v>
      </c>
    </row>
    <row r="17" spans="1:11" ht="15.75" customHeight="1">
      <c r="A17" s="15">
        <f t="shared" si="0"/>
        <v>13</v>
      </c>
      <c r="B17" s="74"/>
      <c r="C17" s="17" t="s">
        <v>133</v>
      </c>
      <c r="D17" s="18" t="s">
        <v>134</v>
      </c>
      <c r="E17" s="19" t="s">
        <v>135</v>
      </c>
      <c r="F17" s="20">
        <v>38513</v>
      </c>
      <c r="G17" s="18">
        <v>60</v>
      </c>
      <c r="H17" s="18">
        <v>20</v>
      </c>
      <c r="I17" s="21">
        <v>2859908.5</v>
      </c>
      <c r="J17" s="22">
        <v>403826</v>
      </c>
      <c r="K17" s="23">
        <f t="shared" si="1"/>
        <v>7.082031617577868</v>
      </c>
    </row>
    <row r="18" spans="1:11" ht="15.75" customHeight="1">
      <c r="A18" s="15">
        <f t="shared" si="0"/>
        <v>14</v>
      </c>
      <c r="B18" s="74"/>
      <c r="C18" s="17" t="s">
        <v>136</v>
      </c>
      <c r="D18" s="18" t="s">
        <v>12</v>
      </c>
      <c r="E18" s="19" t="s">
        <v>137</v>
      </c>
      <c r="F18" s="20">
        <v>38380</v>
      </c>
      <c r="G18" s="18">
        <v>135</v>
      </c>
      <c r="H18" s="18">
        <v>19</v>
      </c>
      <c r="I18" s="21">
        <v>2500093.25</v>
      </c>
      <c r="J18" s="22">
        <v>382497</v>
      </c>
      <c r="K18" s="23">
        <f t="shared" si="1"/>
        <v>6.536242767917134</v>
      </c>
    </row>
    <row r="19" spans="1:11" ht="15.75" customHeight="1">
      <c r="A19" s="15">
        <f t="shared" si="0"/>
        <v>15</v>
      </c>
      <c r="B19" s="74"/>
      <c r="C19" s="17" t="s">
        <v>138</v>
      </c>
      <c r="D19" s="18" t="s">
        <v>12</v>
      </c>
      <c r="E19" s="19" t="s">
        <v>13</v>
      </c>
      <c r="F19" s="20">
        <v>38422</v>
      </c>
      <c r="G19" s="18">
        <v>115</v>
      </c>
      <c r="H19" s="18">
        <v>20</v>
      </c>
      <c r="I19" s="21">
        <v>2440025.75</v>
      </c>
      <c r="J19" s="22">
        <v>371281</v>
      </c>
      <c r="K19" s="23">
        <f t="shared" si="1"/>
        <v>6.571911167013663</v>
      </c>
    </row>
    <row r="20" spans="1:11" ht="15.75" customHeight="1">
      <c r="A20" s="15">
        <f t="shared" si="0"/>
        <v>16</v>
      </c>
      <c r="B20" s="74"/>
      <c r="C20" s="17" t="s">
        <v>11</v>
      </c>
      <c r="D20" s="18" t="s">
        <v>12</v>
      </c>
      <c r="E20" s="19" t="s">
        <v>12</v>
      </c>
      <c r="F20" s="20">
        <v>38674</v>
      </c>
      <c r="G20" s="18">
        <v>161</v>
      </c>
      <c r="H20" s="18">
        <v>1</v>
      </c>
      <c r="I20" s="21">
        <v>2382676.5</v>
      </c>
      <c r="J20" s="22">
        <v>338589</v>
      </c>
      <c r="K20" s="23">
        <f t="shared" si="1"/>
        <v>7.0370759239077465</v>
      </c>
    </row>
    <row r="21" spans="1:11" ht="15.75" customHeight="1">
      <c r="A21" s="15">
        <f t="shared" si="0"/>
        <v>17</v>
      </c>
      <c r="B21" s="74"/>
      <c r="C21" s="17" t="s">
        <v>139</v>
      </c>
      <c r="D21" s="18" t="s">
        <v>20</v>
      </c>
      <c r="E21" s="19" t="s">
        <v>42</v>
      </c>
      <c r="F21" s="20">
        <v>38491</v>
      </c>
      <c r="G21" s="18">
        <v>103</v>
      </c>
      <c r="H21" s="18">
        <v>22</v>
      </c>
      <c r="I21" s="21">
        <v>2239131</v>
      </c>
      <c r="J21" s="22">
        <v>328841</v>
      </c>
      <c r="K21" s="23">
        <f t="shared" si="1"/>
        <v>6.809160049993766</v>
      </c>
    </row>
    <row r="22" spans="1:11" ht="15.75" customHeight="1">
      <c r="A22" s="15">
        <f t="shared" si="0"/>
        <v>18</v>
      </c>
      <c r="B22" s="74"/>
      <c r="C22" s="17" t="s">
        <v>140</v>
      </c>
      <c r="D22" s="18" t="s">
        <v>12</v>
      </c>
      <c r="E22" s="19" t="s">
        <v>13</v>
      </c>
      <c r="F22" s="20">
        <v>38597</v>
      </c>
      <c r="G22" s="18">
        <v>101</v>
      </c>
      <c r="H22" s="18">
        <v>10</v>
      </c>
      <c r="I22" s="21">
        <v>1712857.75</v>
      </c>
      <c r="J22" s="22">
        <v>246219</v>
      </c>
      <c r="K22" s="23">
        <f t="shared" si="1"/>
        <v>6.956643272858715</v>
      </c>
    </row>
    <row r="23" spans="1:11" ht="15.75" customHeight="1">
      <c r="A23" s="15">
        <f t="shared" si="0"/>
        <v>19</v>
      </c>
      <c r="B23" s="74"/>
      <c r="C23" s="17" t="s">
        <v>104</v>
      </c>
      <c r="D23" s="18" t="s">
        <v>17</v>
      </c>
      <c r="E23" s="19" t="s">
        <v>18</v>
      </c>
      <c r="F23" s="20">
        <v>38506</v>
      </c>
      <c r="G23" s="18">
        <v>106</v>
      </c>
      <c r="H23" s="18">
        <v>25</v>
      </c>
      <c r="I23" s="21">
        <v>1512242</v>
      </c>
      <c r="J23" s="22">
        <v>236786</v>
      </c>
      <c r="K23" s="23">
        <f t="shared" si="1"/>
        <v>6.386534676881235</v>
      </c>
    </row>
    <row r="24" spans="1:11" ht="15.75" customHeight="1">
      <c r="A24" s="15">
        <f t="shared" si="0"/>
        <v>20</v>
      </c>
      <c r="B24" s="74"/>
      <c r="C24" s="17" t="s">
        <v>141</v>
      </c>
      <c r="D24" s="18" t="s">
        <v>17</v>
      </c>
      <c r="E24" s="19" t="s">
        <v>32</v>
      </c>
      <c r="F24" s="20">
        <v>38394</v>
      </c>
      <c r="G24" s="18">
        <v>116</v>
      </c>
      <c r="H24" s="18">
        <v>27</v>
      </c>
      <c r="I24" s="21">
        <v>1686787</v>
      </c>
      <c r="J24" s="22">
        <v>227054</v>
      </c>
      <c r="K24" s="23">
        <f t="shared" si="1"/>
        <v>7.429012481612304</v>
      </c>
    </row>
    <row r="25" spans="1:11" ht="15.75" customHeight="1">
      <c r="A25" s="15">
        <f t="shared" si="0"/>
        <v>21</v>
      </c>
      <c r="B25" s="74"/>
      <c r="C25" s="17" t="s">
        <v>16</v>
      </c>
      <c r="D25" s="18" t="s">
        <v>17</v>
      </c>
      <c r="E25" s="19" t="s">
        <v>18</v>
      </c>
      <c r="F25" s="20">
        <v>38667</v>
      </c>
      <c r="G25" s="18">
        <v>96</v>
      </c>
      <c r="H25" s="18">
        <v>2</v>
      </c>
      <c r="I25" s="21">
        <v>1812749</v>
      </c>
      <c r="J25" s="22">
        <v>220545</v>
      </c>
      <c r="K25" s="23">
        <f t="shared" si="1"/>
        <v>8.219406470334853</v>
      </c>
    </row>
    <row r="26" spans="1:11" ht="15.75" customHeight="1">
      <c r="A26" s="15">
        <f t="shared" si="0"/>
        <v>22</v>
      </c>
      <c r="B26" s="74"/>
      <c r="C26" s="17" t="s">
        <v>142</v>
      </c>
      <c r="D26" s="18" t="s">
        <v>12</v>
      </c>
      <c r="E26" s="19" t="s">
        <v>13</v>
      </c>
      <c r="F26" s="20">
        <v>38366</v>
      </c>
      <c r="G26" s="18">
        <v>89</v>
      </c>
      <c r="H26" s="18">
        <v>24</v>
      </c>
      <c r="I26" s="21">
        <v>1419478.5</v>
      </c>
      <c r="J26" s="22">
        <v>219244</v>
      </c>
      <c r="K26" s="23">
        <f t="shared" si="1"/>
        <v>6.474423473390378</v>
      </c>
    </row>
    <row r="27" spans="1:11" ht="15.75" customHeight="1">
      <c r="A27" s="15">
        <f t="shared" si="0"/>
        <v>23</v>
      </c>
      <c r="B27" s="74"/>
      <c r="C27" s="17" t="s">
        <v>143</v>
      </c>
      <c r="D27" s="18" t="s">
        <v>12</v>
      </c>
      <c r="E27" s="19" t="s">
        <v>13</v>
      </c>
      <c r="F27" s="20">
        <v>38520</v>
      </c>
      <c r="G27" s="18">
        <v>95</v>
      </c>
      <c r="H27" s="18">
        <v>17</v>
      </c>
      <c r="I27" s="21">
        <v>1444185.75</v>
      </c>
      <c r="J27" s="22">
        <v>214292</v>
      </c>
      <c r="K27" s="23">
        <f t="shared" si="1"/>
        <v>6.739335812816157</v>
      </c>
    </row>
    <row r="28" spans="1:11" ht="15.75" customHeight="1">
      <c r="A28" s="15">
        <f t="shared" si="0"/>
        <v>24</v>
      </c>
      <c r="B28" s="74"/>
      <c r="C28" s="17" t="s">
        <v>14</v>
      </c>
      <c r="D28" s="18" t="s">
        <v>12</v>
      </c>
      <c r="E28" s="19" t="s">
        <v>15</v>
      </c>
      <c r="F28" s="20">
        <v>38667</v>
      </c>
      <c r="G28" s="18">
        <v>76</v>
      </c>
      <c r="H28" s="18">
        <v>2</v>
      </c>
      <c r="I28" s="21">
        <v>1499101.5</v>
      </c>
      <c r="J28" s="22">
        <v>211228</v>
      </c>
      <c r="K28" s="23">
        <f t="shared" si="1"/>
        <v>7.097077565474274</v>
      </c>
    </row>
    <row r="29" spans="1:11" ht="15.75" customHeight="1">
      <c r="A29" s="15">
        <f t="shared" si="0"/>
        <v>25</v>
      </c>
      <c r="B29" s="74"/>
      <c r="C29" s="17" t="s">
        <v>144</v>
      </c>
      <c r="D29" s="18" t="s">
        <v>17</v>
      </c>
      <c r="E29" s="19" t="s">
        <v>32</v>
      </c>
      <c r="F29" s="20">
        <v>38464</v>
      </c>
      <c r="G29" s="18">
        <v>100</v>
      </c>
      <c r="H29" s="18">
        <v>20</v>
      </c>
      <c r="I29" s="21">
        <v>1516371</v>
      </c>
      <c r="J29" s="22">
        <v>208467</v>
      </c>
      <c r="K29" s="23">
        <f t="shared" si="1"/>
        <v>7.273913856869433</v>
      </c>
    </row>
    <row r="30" spans="1:11" ht="15.75" customHeight="1">
      <c r="A30" s="15">
        <f t="shared" si="0"/>
        <v>26</v>
      </c>
      <c r="B30" s="74"/>
      <c r="C30" s="17" t="s">
        <v>145</v>
      </c>
      <c r="D30" s="18" t="s">
        <v>12</v>
      </c>
      <c r="E30" s="19" t="s">
        <v>25</v>
      </c>
      <c r="F30" s="20">
        <v>38401</v>
      </c>
      <c r="G30" s="18">
        <v>73</v>
      </c>
      <c r="H30" s="18">
        <v>15</v>
      </c>
      <c r="I30" s="21">
        <v>1467691.75</v>
      </c>
      <c r="J30" s="22">
        <v>206034</v>
      </c>
      <c r="K30" s="23">
        <f t="shared" si="1"/>
        <v>7.123541502858751</v>
      </c>
    </row>
    <row r="31" spans="1:11" ht="15.75" customHeight="1">
      <c r="A31" s="15">
        <f t="shared" si="0"/>
        <v>27</v>
      </c>
      <c r="B31" s="74"/>
      <c r="C31" s="17" t="s">
        <v>146</v>
      </c>
      <c r="D31" s="18" t="s">
        <v>88</v>
      </c>
      <c r="E31" s="19" t="s">
        <v>147</v>
      </c>
      <c r="F31" s="20">
        <v>38457</v>
      </c>
      <c r="G31" s="18">
        <v>125</v>
      </c>
      <c r="H31" s="18">
        <v>22</v>
      </c>
      <c r="I31" s="21">
        <v>1322396</v>
      </c>
      <c r="J31" s="22">
        <v>205845</v>
      </c>
      <c r="K31" s="23">
        <f t="shared" si="1"/>
        <v>6.424231824916807</v>
      </c>
    </row>
    <row r="32" spans="1:11" ht="15.75" customHeight="1">
      <c r="A32" s="15">
        <f t="shared" si="0"/>
        <v>28</v>
      </c>
      <c r="B32" s="74"/>
      <c r="C32" s="17" t="s">
        <v>148</v>
      </c>
      <c r="D32" s="18" t="s">
        <v>12</v>
      </c>
      <c r="E32" s="19" t="s">
        <v>25</v>
      </c>
      <c r="F32" s="20">
        <v>38499</v>
      </c>
      <c r="G32" s="18">
        <v>103</v>
      </c>
      <c r="H32" s="18">
        <v>17</v>
      </c>
      <c r="I32" s="21">
        <v>1327390.25</v>
      </c>
      <c r="J32" s="22">
        <v>205430</v>
      </c>
      <c r="K32" s="23">
        <f t="shared" si="1"/>
        <v>6.4615209560434215</v>
      </c>
    </row>
    <row r="33" spans="1:11" ht="15.75" customHeight="1">
      <c r="A33" s="15">
        <f t="shared" si="0"/>
        <v>29</v>
      </c>
      <c r="B33" s="74"/>
      <c r="C33" s="17" t="s">
        <v>149</v>
      </c>
      <c r="D33" s="18" t="s">
        <v>25</v>
      </c>
      <c r="E33" s="19" t="s">
        <v>150</v>
      </c>
      <c r="F33" s="20">
        <v>38352</v>
      </c>
      <c r="G33" s="18">
        <v>41</v>
      </c>
      <c r="H33" s="18">
        <v>25</v>
      </c>
      <c r="I33" s="21">
        <v>1467654</v>
      </c>
      <c r="J33" s="22">
        <v>204105</v>
      </c>
      <c r="K33" s="23">
        <f t="shared" si="1"/>
        <v>7.190681266994929</v>
      </c>
    </row>
    <row r="34" spans="1:11" ht="15.75" customHeight="1">
      <c r="A34" s="15">
        <f t="shared" si="0"/>
        <v>30</v>
      </c>
      <c r="B34" s="74"/>
      <c r="C34" s="17" t="s">
        <v>151</v>
      </c>
      <c r="D34" s="18" t="s">
        <v>12</v>
      </c>
      <c r="E34" s="19" t="s">
        <v>152</v>
      </c>
      <c r="F34" s="20">
        <v>38422</v>
      </c>
      <c r="G34" s="18">
        <v>45</v>
      </c>
      <c r="H34" s="18">
        <v>26</v>
      </c>
      <c r="I34" s="21">
        <v>1211494</v>
      </c>
      <c r="J34" s="22">
        <v>191400</v>
      </c>
      <c r="K34" s="23">
        <f t="shared" si="1"/>
        <v>6.329644723092999</v>
      </c>
    </row>
    <row r="35" spans="1:11" ht="15.75" customHeight="1">
      <c r="A35" s="15">
        <f t="shared" si="0"/>
        <v>31</v>
      </c>
      <c r="B35" s="74"/>
      <c r="C35" s="17" t="s">
        <v>153</v>
      </c>
      <c r="D35" s="18" t="s">
        <v>17</v>
      </c>
      <c r="E35" s="19" t="s">
        <v>32</v>
      </c>
      <c r="F35" s="20">
        <v>38590</v>
      </c>
      <c r="G35" s="18">
        <v>80</v>
      </c>
      <c r="H35" s="18">
        <v>9</v>
      </c>
      <c r="I35" s="21">
        <v>1276834</v>
      </c>
      <c r="J35" s="22">
        <v>190270</v>
      </c>
      <c r="K35" s="23">
        <f t="shared" si="1"/>
        <v>6.7106427707993905</v>
      </c>
    </row>
    <row r="36" spans="1:11" ht="15.75" customHeight="1">
      <c r="A36" s="15">
        <f t="shared" si="0"/>
        <v>32</v>
      </c>
      <c r="B36" s="74"/>
      <c r="C36" s="17" t="s">
        <v>154</v>
      </c>
      <c r="D36" s="18" t="s">
        <v>17</v>
      </c>
      <c r="E36" s="19" t="s">
        <v>18</v>
      </c>
      <c r="F36" s="20">
        <v>38611</v>
      </c>
      <c r="G36" s="18">
        <v>105</v>
      </c>
      <c r="H36" s="18">
        <v>9</v>
      </c>
      <c r="I36" s="21">
        <v>1402022</v>
      </c>
      <c r="J36" s="22">
        <v>188780</v>
      </c>
      <c r="K36" s="23">
        <f t="shared" si="1"/>
        <v>7.426750715118127</v>
      </c>
    </row>
    <row r="37" spans="1:11" ht="15.75" customHeight="1">
      <c r="A37" s="15">
        <f aca="true" t="shared" si="2" ref="A37:A68">ROW()-4</f>
        <v>33</v>
      </c>
      <c r="B37" s="74"/>
      <c r="C37" s="17" t="s">
        <v>43</v>
      </c>
      <c r="D37" s="18" t="s">
        <v>12</v>
      </c>
      <c r="E37" s="19" t="s">
        <v>44</v>
      </c>
      <c r="F37" s="20">
        <v>38639</v>
      </c>
      <c r="G37" s="18">
        <v>89</v>
      </c>
      <c r="H37" s="18">
        <v>6</v>
      </c>
      <c r="I37" s="21">
        <v>1409818</v>
      </c>
      <c r="J37" s="22">
        <v>185866</v>
      </c>
      <c r="K37" s="23">
        <f aca="true" t="shared" si="3" ref="K37:K68">I37/J37</f>
        <v>7.585131223569668</v>
      </c>
    </row>
    <row r="38" spans="1:11" ht="15.75" customHeight="1">
      <c r="A38" s="15">
        <f t="shared" si="2"/>
        <v>34</v>
      </c>
      <c r="B38" s="74"/>
      <c r="C38" s="17" t="s">
        <v>155</v>
      </c>
      <c r="D38" s="18" t="s">
        <v>20</v>
      </c>
      <c r="E38" s="19" t="s">
        <v>42</v>
      </c>
      <c r="F38" s="20">
        <v>38443</v>
      </c>
      <c r="G38" s="18">
        <v>70</v>
      </c>
      <c r="H38" s="18">
        <v>25</v>
      </c>
      <c r="I38" s="21">
        <v>1196762.25</v>
      </c>
      <c r="J38" s="22">
        <v>183950</v>
      </c>
      <c r="K38" s="23">
        <f t="shared" si="3"/>
        <v>6.505910573525415</v>
      </c>
    </row>
    <row r="39" spans="1:11" ht="15.75" customHeight="1">
      <c r="A39" s="15">
        <f t="shared" si="2"/>
        <v>35</v>
      </c>
      <c r="B39" s="74"/>
      <c r="C39" s="17" t="s">
        <v>156</v>
      </c>
      <c r="D39" s="18" t="s">
        <v>25</v>
      </c>
      <c r="E39" s="19" t="s">
        <v>157</v>
      </c>
      <c r="F39" s="20">
        <v>38485</v>
      </c>
      <c r="G39" s="18">
        <v>83</v>
      </c>
      <c r="H39" s="18">
        <v>21</v>
      </c>
      <c r="I39" s="75">
        <v>1079336.75</v>
      </c>
      <c r="J39" s="76">
        <v>179926</v>
      </c>
      <c r="K39" s="23">
        <f t="shared" si="3"/>
        <v>5.99878144348232</v>
      </c>
    </row>
    <row r="40" spans="1:11" ht="15.75" customHeight="1">
      <c r="A40" s="15">
        <f t="shared" si="2"/>
        <v>36</v>
      </c>
      <c r="B40" s="74"/>
      <c r="C40" s="17" t="s">
        <v>158</v>
      </c>
      <c r="D40" s="18" t="s">
        <v>20</v>
      </c>
      <c r="E40" s="19" t="s">
        <v>69</v>
      </c>
      <c r="F40" s="20">
        <v>38506</v>
      </c>
      <c r="G40" s="18">
        <v>70</v>
      </c>
      <c r="H40" s="18">
        <v>19</v>
      </c>
      <c r="I40" s="21">
        <v>1157620</v>
      </c>
      <c r="J40" s="22">
        <v>178714</v>
      </c>
      <c r="K40" s="23">
        <f t="shared" si="3"/>
        <v>6.4775003637096145</v>
      </c>
    </row>
    <row r="41" spans="1:11" ht="15.75" customHeight="1">
      <c r="A41" s="15">
        <f t="shared" si="2"/>
        <v>37</v>
      </c>
      <c r="B41" s="74"/>
      <c r="C41" s="17" t="s">
        <v>159</v>
      </c>
      <c r="D41" s="18" t="s">
        <v>12</v>
      </c>
      <c r="E41" s="19" t="s">
        <v>39</v>
      </c>
      <c r="F41" s="20">
        <v>38415</v>
      </c>
      <c r="G41" s="18">
        <v>75</v>
      </c>
      <c r="H41" s="18">
        <v>20</v>
      </c>
      <c r="I41" s="21">
        <v>1315575.5</v>
      </c>
      <c r="J41" s="22">
        <v>178465</v>
      </c>
      <c r="K41" s="23">
        <f t="shared" si="3"/>
        <v>7.371616283304849</v>
      </c>
    </row>
    <row r="42" spans="1:11" ht="15.75" customHeight="1">
      <c r="A42" s="15">
        <f t="shared" si="2"/>
        <v>38</v>
      </c>
      <c r="B42" s="74"/>
      <c r="C42" s="17" t="s">
        <v>160</v>
      </c>
      <c r="D42" s="18" t="s">
        <v>12</v>
      </c>
      <c r="E42" s="19" t="s">
        <v>13</v>
      </c>
      <c r="F42" s="20">
        <v>38576</v>
      </c>
      <c r="G42" s="18">
        <v>79</v>
      </c>
      <c r="H42" s="18">
        <v>15</v>
      </c>
      <c r="I42" s="21">
        <v>1200117.25</v>
      </c>
      <c r="J42" s="22">
        <v>169525</v>
      </c>
      <c r="K42" s="23">
        <f t="shared" si="3"/>
        <v>7.079293614511134</v>
      </c>
    </row>
    <row r="43" spans="1:11" ht="15.75" customHeight="1">
      <c r="A43" s="15">
        <f t="shared" si="2"/>
        <v>39</v>
      </c>
      <c r="B43" s="74"/>
      <c r="C43" s="17" t="s">
        <v>161</v>
      </c>
      <c r="D43" s="18" t="s">
        <v>12</v>
      </c>
      <c r="E43" s="19" t="s">
        <v>39</v>
      </c>
      <c r="F43" s="20">
        <v>38429</v>
      </c>
      <c r="G43" s="18">
        <v>74</v>
      </c>
      <c r="H43" s="18">
        <v>18</v>
      </c>
      <c r="I43" s="21">
        <v>1179135.5</v>
      </c>
      <c r="J43" s="22">
        <v>162213</v>
      </c>
      <c r="K43" s="23">
        <f t="shared" si="3"/>
        <v>7.26905673404721</v>
      </c>
    </row>
    <row r="44" spans="1:11" ht="15.75" customHeight="1">
      <c r="A44" s="15">
        <f t="shared" si="2"/>
        <v>40</v>
      </c>
      <c r="B44" s="74"/>
      <c r="C44" s="17" t="s">
        <v>162</v>
      </c>
      <c r="D44" s="18" t="s">
        <v>17</v>
      </c>
      <c r="E44" s="19" t="s">
        <v>82</v>
      </c>
      <c r="F44" s="20">
        <v>38380</v>
      </c>
      <c r="G44" s="18">
        <v>98</v>
      </c>
      <c r="H44" s="18">
        <v>31</v>
      </c>
      <c r="I44" s="21">
        <v>1034280</v>
      </c>
      <c r="J44" s="22">
        <v>157101</v>
      </c>
      <c r="K44" s="23">
        <f t="shared" si="3"/>
        <v>6.5835354326197795</v>
      </c>
    </row>
    <row r="45" spans="1:11" ht="15.75" customHeight="1">
      <c r="A45" s="15">
        <f t="shared" si="2"/>
        <v>41</v>
      </c>
      <c r="B45" s="74"/>
      <c r="C45" s="17" t="s">
        <v>163</v>
      </c>
      <c r="D45" s="18" t="s">
        <v>20</v>
      </c>
      <c r="E45" s="19" t="s">
        <v>69</v>
      </c>
      <c r="F45" s="20">
        <v>38408</v>
      </c>
      <c r="G45" s="18">
        <v>30</v>
      </c>
      <c r="H45" s="18">
        <v>26</v>
      </c>
      <c r="I45" s="21">
        <v>1065682</v>
      </c>
      <c r="J45" s="22">
        <v>155722</v>
      </c>
      <c r="K45" s="23">
        <f t="shared" si="3"/>
        <v>6.843490322497784</v>
      </c>
    </row>
    <row r="46" spans="1:11" ht="15.75" customHeight="1">
      <c r="A46" s="15">
        <f t="shared" si="2"/>
        <v>42</v>
      </c>
      <c r="B46" s="74"/>
      <c r="C46" s="17" t="s">
        <v>38</v>
      </c>
      <c r="D46" s="18" t="s">
        <v>12</v>
      </c>
      <c r="E46" s="19" t="s">
        <v>39</v>
      </c>
      <c r="F46" s="20">
        <v>38653</v>
      </c>
      <c r="G46" s="18">
        <v>100</v>
      </c>
      <c r="H46" s="18">
        <v>4</v>
      </c>
      <c r="I46" s="21">
        <v>1233551.18</v>
      </c>
      <c r="J46" s="22">
        <v>155414</v>
      </c>
      <c r="K46" s="23">
        <f t="shared" si="3"/>
        <v>7.937194718622518</v>
      </c>
    </row>
    <row r="47" spans="1:11" ht="15.75" customHeight="1">
      <c r="A47" s="15">
        <f t="shared" si="2"/>
        <v>43</v>
      </c>
      <c r="B47" s="74"/>
      <c r="C47" s="17" t="s">
        <v>164</v>
      </c>
      <c r="D47" s="18" t="s">
        <v>12</v>
      </c>
      <c r="E47" s="19" t="s">
        <v>23</v>
      </c>
      <c r="F47" s="20">
        <v>38352</v>
      </c>
      <c r="G47" s="18">
        <v>28</v>
      </c>
      <c r="H47" s="18">
        <v>31</v>
      </c>
      <c r="I47" s="21">
        <v>1223028.5</v>
      </c>
      <c r="J47" s="22">
        <v>155172</v>
      </c>
      <c r="K47" s="23">
        <f t="shared" si="3"/>
        <v>7.8817602402495295</v>
      </c>
    </row>
    <row r="48" spans="1:11" ht="15.75" customHeight="1">
      <c r="A48" s="15">
        <f t="shared" si="2"/>
        <v>44</v>
      </c>
      <c r="B48" s="74"/>
      <c r="C48" s="17" t="s">
        <v>66</v>
      </c>
      <c r="D48" s="18" t="s">
        <v>20</v>
      </c>
      <c r="E48" s="19" t="s">
        <v>42</v>
      </c>
      <c r="F48" s="20">
        <v>38576</v>
      </c>
      <c r="G48" s="18">
        <v>55</v>
      </c>
      <c r="H48" s="18">
        <v>14</v>
      </c>
      <c r="I48" s="21">
        <v>955475</v>
      </c>
      <c r="J48" s="22">
        <v>146628</v>
      </c>
      <c r="K48" s="23">
        <f t="shared" si="3"/>
        <v>6.5163202116921735</v>
      </c>
    </row>
    <row r="49" spans="1:11" ht="15.75" customHeight="1">
      <c r="A49" s="15">
        <f t="shared" si="2"/>
        <v>45</v>
      </c>
      <c r="B49" s="74"/>
      <c r="C49" s="17" t="s">
        <v>165</v>
      </c>
      <c r="D49" s="18" t="s">
        <v>12</v>
      </c>
      <c r="E49" s="19" t="s">
        <v>13</v>
      </c>
      <c r="F49" s="20">
        <v>38520</v>
      </c>
      <c r="G49" s="18">
        <v>68</v>
      </c>
      <c r="H49" s="18">
        <v>13</v>
      </c>
      <c r="I49" s="21">
        <v>878744.75</v>
      </c>
      <c r="J49" s="22">
        <v>141627</v>
      </c>
      <c r="K49" s="23">
        <f t="shared" si="3"/>
        <v>6.204641417243887</v>
      </c>
    </row>
    <row r="50" spans="1:11" ht="15.75" customHeight="1">
      <c r="A50" s="15">
        <f t="shared" si="2"/>
        <v>46</v>
      </c>
      <c r="B50" s="74"/>
      <c r="C50" s="17" t="s">
        <v>90</v>
      </c>
      <c r="D50" s="18" t="s">
        <v>17</v>
      </c>
      <c r="E50" s="19" t="s">
        <v>18</v>
      </c>
      <c r="F50" s="20">
        <v>38457</v>
      </c>
      <c r="G50" s="18">
        <v>86</v>
      </c>
      <c r="H50" s="18">
        <v>28</v>
      </c>
      <c r="I50" s="21">
        <v>893930</v>
      </c>
      <c r="J50" s="22">
        <v>140138</v>
      </c>
      <c r="K50" s="23">
        <f t="shared" si="3"/>
        <v>6.378926486748776</v>
      </c>
    </row>
    <row r="51" spans="1:11" ht="15.75" customHeight="1">
      <c r="A51" s="15">
        <f t="shared" si="2"/>
        <v>47</v>
      </c>
      <c r="B51" s="74"/>
      <c r="C51" s="17" t="s">
        <v>77</v>
      </c>
      <c r="D51" s="18" t="s">
        <v>12</v>
      </c>
      <c r="E51" s="19" t="s">
        <v>28</v>
      </c>
      <c r="F51" s="20">
        <v>38548</v>
      </c>
      <c r="G51" s="18">
        <v>51</v>
      </c>
      <c r="H51" s="18">
        <v>13</v>
      </c>
      <c r="I51" s="21">
        <v>989912.5</v>
      </c>
      <c r="J51" s="22">
        <v>138783</v>
      </c>
      <c r="K51" s="23">
        <f t="shared" si="3"/>
        <v>7.1328080528595</v>
      </c>
    </row>
    <row r="52" spans="1:11" ht="15.75" customHeight="1">
      <c r="A52" s="15">
        <f t="shared" si="2"/>
        <v>48</v>
      </c>
      <c r="B52" s="74"/>
      <c r="C52" s="17" t="s">
        <v>31</v>
      </c>
      <c r="D52" s="18" t="s">
        <v>17</v>
      </c>
      <c r="E52" s="19" t="s">
        <v>32</v>
      </c>
      <c r="F52" s="20">
        <v>38653</v>
      </c>
      <c r="G52" s="18">
        <v>92</v>
      </c>
      <c r="H52" s="18">
        <v>4</v>
      </c>
      <c r="I52" s="21">
        <v>966528</v>
      </c>
      <c r="J52" s="22">
        <v>135718</v>
      </c>
      <c r="K52" s="23">
        <f t="shared" si="3"/>
        <v>7.121590356474455</v>
      </c>
    </row>
    <row r="53" spans="1:11" ht="15.75" customHeight="1">
      <c r="A53" s="15">
        <f t="shared" si="2"/>
        <v>49</v>
      </c>
      <c r="B53" s="74"/>
      <c r="C53" s="17" t="s">
        <v>166</v>
      </c>
      <c r="D53" s="18" t="s">
        <v>17</v>
      </c>
      <c r="E53" s="19" t="s">
        <v>167</v>
      </c>
      <c r="F53" s="20">
        <v>38597</v>
      </c>
      <c r="G53" s="18">
        <v>79</v>
      </c>
      <c r="H53" s="18">
        <v>9</v>
      </c>
      <c r="I53" s="21">
        <v>775262</v>
      </c>
      <c r="J53" s="22">
        <v>126420</v>
      </c>
      <c r="K53" s="23">
        <f t="shared" si="3"/>
        <v>6.132431577282076</v>
      </c>
    </row>
    <row r="54" spans="1:11" ht="15.75" customHeight="1">
      <c r="A54" s="15">
        <f t="shared" si="2"/>
        <v>50</v>
      </c>
      <c r="B54" s="74"/>
      <c r="C54" s="17" t="s">
        <v>168</v>
      </c>
      <c r="D54" s="18" t="s">
        <v>17</v>
      </c>
      <c r="E54" s="19" t="s">
        <v>18</v>
      </c>
      <c r="F54" s="20">
        <v>38555</v>
      </c>
      <c r="G54" s="18">
        <v>98</v>
      </c>
      <c r="H54" s="18">
        <v>14</v>
      </c>
      <c r="I54" s="21">
        <v>828846</v>
      </c>
      <c r="J54" s="22">
        <v>125901</v>
      </c>
      <c r="K54" s="23">
        <f t="shared" si="3"/>
        <v>6.583315462148831</v>
      </c>
    </row>
    <row r="55" spans="1:11" ht="15.75" customHeight="1">
      <c r="A55" s="15">
        <f t="shared" si="2"/>
        <v>51</v>
      </c>
      <c r="B55" s="74"/>
      <c r="C55" s="17" t="s">
        <v>169</v>
      </c>
      <c r="D55" s="18" t="s">
        <v>12</v>
      </c>
      <c r="E55" s="19" t="s">
        <v>39</v>
      </c>
      <c r="F55" s="20">
        <v>38590</v>
      </c>
      <c r="G55" s="18">
        <v>92</v>
      </c>
      <c r="H55" s="18">
        <v>10</v>
      </c>
      <c r="I55" s="21">
        <v>914949.25</v>
      </c>
      <c r="J55" s="22">
        <v>124391</v>
      </c>
      <c r="K55" s="23">
        <f t="shared" si="3"/>
        <v>7.355429653270735</v>
      </c>
    </row>
    <row r="56" spans="1:11" ht="15.75" customHeight="1">
      <c r="A56" s="15">
        <f t="shared" si="2"/>
        <v>52</v>
      </c>
      <c r="B56" s="74"/>
      <c r="C56" s="17" t="s">
        <v>170</v>
      </c>
      <c r="D56" s="18" t="s">
        <v>20</v>
      </c>
      <c r="E56" s="19" t="s">
        <v>79</v>
      </c>
      <c r="F56" s="20">
        <v>38611</v>
      </c>
      <c r="G56" s="18">
        <v>75</v>
      </c>
      <c r="H56" s="18">
        <v>8</v>
      </c>
      <c r="I56" s="21">
        <v>834782</v>
      </c>
      <c r="J56" s="22">
        <v>121792</v>
      </c>
      <c r="K56" s="23">
        <f t="shared" si="3"/>
        <v>6.85416119285339</v>
      </c>
    </row>
    <row r="57" spans="1:11" ht="15.75" customHeight="1">
      <c r="A57" s="15">
        <f t="shared" si="2"/>
        <v>53</v>
      </c>
      <c r="B57" s="74"/>
      <c r="C57" s="17" t="s">
        <v>27</v>
      </c>
      <c r="D57" s="18" t="s">
        <v>12</v>
      </c>
      <c r="E57" s="19" t="s">
        <v>28</v>
      </c>
      <c r="F57" s="20">
        <v>38660</v>
      </c>
      <c r="G57" s="18">
        <v>61</v>
      </c>
      <c r="H57" s="18">
        <v>3</v>
      </c>
      <c r="I57" s="21">
        <v>759751</v>
      </c>
      <c r="J57" s="22">
        <v>108155</v>
      </c>
      <c r="K57" s="23">
        <f t="shared" si="3"/>
        <v>7.024649808145717</v>
      </c>
    </row>
    <row r="58" spans="1:11" ht="15.75" customHeight="1">
      <c r="A58" s="15">
        <f t="shared" si="2"/>
        <v>54</v>
      </c>
      <c r="B58" s="74"/>
      <c r="C58" s="17" t="s">
        <v>107</v>
      </c>
      <c r="D58" s="18" t="s">
        <v>20</v>
      </c>
      <c r="E58" s="19" t="s">
        <v>42</v>
      </c>
      <c r="F58" s="20">
        <v>38436</v>
      </c>
      <c r="G58" s="18">
        <v>70</v>
      </c>
      <c r="H58" s="18">
        <v>35</v>
      </c>
      <c r="I58" s="21">
        <v>653192</v>
      </c>
      <c r="J58" s="22">
        <v>107565</v>
      </c>
      <c r="K58" s="23">
        <f t="shared" si="3"/>
        <v>6.072532887091526</v>
      </c>
    </row>
    <row r="59" spans="1:11" ht="15.75" customHeight="1">
      <c r="A59" s="15">
        <f t="shared" si="2"/>
        <v>55</v>
      </c>
      <c r="B59" s="74"/>
      <c r="C59" s="17" t="s">
        <v>73</v>
      </c>
      <c r="D59" s="18" t="s">
        <v>12</v>
      </c>
      <c r="E59" s="19" t="s">
        <v>44</v>
      </c>
      <c r="F59" s="20">
        <v>38583</v>
      </c>
      <c r="G59" s="18">
        <v>78</v>
      </c>
      <c r="H59" s="18">
        <v>10</v>
      </c>
      <c r="I59" s="21">
        <v>717090</v>
      </c>
      <c r="J59" s="22">
        <v>106408</v>
      </c>
      <c r="K59" s="23">
        <f t="shared" si="3"/>
        <v>6.739060972859184</v>
      </c>
    </row>
    <row r="60" spans="1:11" ht="15.75" customHeight="1">
      <c r="A60" s="15">
        <f t="shared" si="2"/>
        <v>56</v>
      </c>
      <c r="B60" s="74"/>
      <c r="C60" s="17" t="s">
        <v>171</v>
      </c>
      <c r="D60" s="18" t="s">
        <v>88</v>
      </c>
      <c r="E60" s="19" t="s">
        <v>172</v>
      </c>
      <c r="F60" s="20">
        <v>38415</v>
      </c>
      <c r="G60" s="18">
        <v>100</v>
      </c>
      <c r="H60" s="18">
        <v>22</v>
      </c>
      <c r="I60" s="21">
        <v>629435</v>
      </c>
      <c r="J60" s="22">
        <v>105784</v>
      </c>
      <c r="K60" s="23">
        <f t="shared" si="3"/>
        <v>5.950190955153898</v>
      </c>
    </row>
    <row r="61" spans="1:11" ht="15.75" customHeight="1">
      <c r="A61" s="15">
        <f t="shared" si="2"/>
        <v>57</v>
      </c>
      <c r="B61" s="74"/>
      <c r="C61" s="17" t="s">
        <v>173</v>
      </c>
      <c r="D61" s="18" t="s">
        <v>17</v>
      </c>
      <c r="E61" s="19" t="s">
        <v>32</v>
      </c>
      <c r="F61" s="20">
        <v>38569</v>
      </c>
      <c r="G61" s="18">
        <v>60</v>
      </c>
      <c r="H61" s="18">
        <v>9</v>
      </c>
      <c r="I61" s="21">
        <v>679262</v>
      </c>
      <c r="J61" s="22">
        <v>102578</v>
      </c>
      <c r="K61" s="23">
        <f t="shared" si="3"/>
        <v>6.621907231570122</v>
      </c>
    </row>
    <row r="62" spans="1:11" ht="15.75" customHeight="1">
      <c r="A62" s="15">
        <f t="shared" si="2"/>
        <v>58</v>
      </c>
      <c r="B62" s="74"/>
      <c r="C62" s="17" t="s">
        <v>45</v>
      </c>
      <c r="D62" s="18" t="s">
        <v>17</v>
      </c>
      <c r="E62" s="19" t="s">
        <v>32</v>
      </c>
      <c r="F62" s="20">
        <v>38646</v>
      </c>
      <c r="G62" s="18">
        <v>50</v>
      </c>
      <c r="H62" s="18">
        <v>5</v>
      </c>
      <c r="I62" s="21">
        <v>740784</v>
      </c>
      <c r="J62" s="22">
        <v>102049</v>
      </c>
      <c r="K62" s="23">
        <f t="shared" si="3"/>
        <v>7.259101020098188</v>
      </c>
    </row>
    <row r="63" spans="1:11" ht="15.75" customHeight="1">
      <c r="A63" s="15">
        <f t="shared" si="2"/>
        <v>59</v>
      </c>
      <c r="B63" s="74"/>
      <c r="C63" s="17" t="s">
        <v>35</v>
      </c>
      <c r="D63" s="18" t="s">
        <v>20</v>
      </c>
      <c r="E63" s="19" t="s">
        <v>36</v>
      </c>
      <c r="F63" s="20">
        <v>38639</v>
      </c>
      <c r="G63" s="18">
        <v>105</v>
      </c>
      <c r="H63" s="18">
        <v>6</v>
      </c>
      <c r="I63" s="21">
        <v>532975</v>
      </c>
      <c r="J63" s="22">
        <v>100655</v>
      </c>
      <c r="K63" s="23">
        <f t="shared" si="3"/>
        <v>5.29506730912523</v>
      </c>
    </row>
    <row r="64" spans="1:11" ht="15.75" customHeight="1">
      <c r="A64" s="15">
        <f t="shared" si="2"/>
        <v>60</v>
      </c>
      <c r="B64" s="74"/>
      <c r="C64" s="17" t="s">
        <v>86</v>
      </c>
      <c r="D64" s="18" t="s">
        <v>20</v>
      </c>
      <c r="E64" s="19" t="s">
        <v>69</v>
      </c>
      <c r="F64" s="20">
        <v>38625</v>
      </c>
      <c r="G64" s="18">
        <v>60</v>
      </c>
      <c r="H64" s="18">
        <v>8</v>
      </c>
      <c r="I64" s="21">
        <v>749798</v>
      </c>
      <c r="J64" s="22">
        <v>97013</v>
      </c>
      <c r="K64" s="23">
        <f t="shared" si="3"/>
        <v>7.728840464679991</v>
      </c>
    </row>
    <row r="65" spans="1:11" ht="15.75" customHeight="1">
      <c r="A65" s="15">
        <f t="shared" si="2"/>
        <v>61</v>
      </c>
      <c r="B65" s="74"/>
      <c r="C65" s="17" t="s">
        <v>51</v>
      </c>
      <c r="D65" s="18" t="s">
        <v>25</v>
      </c>
      <c r="E65" s="19" t="s">
        <v>52</v>
      </c>
      <c r="F65" s="20">
        <v>38632</v>
      </c>
      <c r="G65" s="18">
        <v>68</v>
      </c>
      <c r="H65" s="18">
        <v>7</v>
      </c>
      <c r="I65" s="75">
        <v>649460</v>
      </c>
      <c r="J65" s="76">
        <v>95742</v>
      </c>
      <c r="K65" s="23">
        <f t="shared" si="3"/>
        <v>6.783438825175994</v>
      </c>
    </row>
    <row r="66" spans="1:11" ht="15.75" customHeight="1">
      <c r="A66" s="15">
        <f t="shared" si="2"/>
        <v>62</v>
      </c>
      <c r="B66" s="74"/>
      <c r="C66" s="17" t="s">
        <v>174</v>
      </c>
      <c r="D66" s="18" t="s">
        <v>17</v>
      </c>
      <c r="E66" s="19" t="s">
        <v>32</v>
      </c>
      <c r="F66" s="20">
        <v>38604</v>
      </c>
      <c r="G66" s="18">
        <v>71</v>
      </c>
      <c r="H66" s="18">
        <v>9</v>
      </c>
      <c r="I66" s="21">
        <v>676048</v>
      </c>
      <c r="J66" s="22">
        <v>92464</v>
      </c>
      <c r="K66" s="23">
        <f t="shared" si="3"/>
        <v>7.311472573109534</v>
      </c>
    </row>
    <row r="67" spans="1:11" ht="15.75" customHeight="1">
      <c r="A67" s="15">
        <f t="shared" si="2"/>
        <v>63</v>
      </c>
      <c r="B67" s="74"/>
      <c r="C67" s="17" t="s">
        <v>175</v>
      </c>
      <c r="D67" s="18" t="s">
        <v>20</v>
      </c>
      <c r="E67" s="19" t="s">
        <v>69</v>
      </c>
      <c r="F67" s="20">
        <v>38436</v>
      </c>
      <c r="G67" s="18">
        <v>35</v>
      </c>
      <c r="H67" s="18">
        <v>24</v>
      </c>
      <c r="I67" s="21">
        <v>611477</v>
      </c>
      <c r="J67" s="22">
        <v>92347</v>
      </c>
      <c r="K67" s="23">
        <f t="shared" si="3"/>
        <v>6.6215145050732565</v>
      </c>
    </row>
    <row r="68" spans="1:11" ht="15.75" customHeight="1">
      <c r="A68" s="15">
        <f t="shared" si="2"/>
        <v>64</v>
      </c>
      <c r="B68" s="74"/>
      <c r="C68" s="17" t="s">
        <v>105</v>
      </c>
      <c r="D68" s="18" t="s">
        <v>17</v>
      </c>
      <c r="E68" s="19" t="s">
        <v>30</v>
      </c>
      <c r="F68" s="20">
        <v>38485</v>
      </c>
      <c r="G68" s="18">
        <v>63</v>
      </c>
      <c r="H68" s="18">
        <v>28</v>
      </c>
      <c r="I68" s="21">
        <v>612393</v>
      </c>
      <c r="J68" s="22">
        <v>92037</v>
      </c>
      <c r="K68" s="23">
        <f t="shared" si="3"/>
        <v>6.653769679585384</v>
      </c>
    </row>
    <row r="69" spans="1:11" ht="15.75" customHeight="1">
      <c r="A69" s="15">
        <f aca="true" t="shared" si="4" ref="A69:A100">ROW()-4</f>
        <v>65</v>
      </c>
      <c r="B69" s="74"/>
      <c r="C69" s="17" t="s">
        <v>176</v>
      </c>
      <c r="D69" s="18" t="s">
        <v>12</v>
      </c>
      <c r="E69" s="19" t="s">
        <v>23</v>
      </c>
      <c r="F69" s="20">
        <v>38471</v>
      </c>
      <c r="G69" s="18">
        <v>35</v>
      </c>
      <c r="H69" s="18">
        <v>21</v>
      </c>
      <c r="I69" s="21">
        <v>630517</v>
      </c>
      <c r="J69" s="22">
        <v>90124</v>
      </c>
      <c r="K69" s="23">
        <f aca="true" t="shared" si="5" ref="K69:K100">I69/J69</f>
        <v>6.99610536594026</v>
      </c>
    </row>
    <row r="70" spans="1:11" ht="15.75" customHeight="1">
      <c r="A70" s="15">
        <f t="shared" si="4"/>
        <v>66</v>
      </c>
      <c r="B70" s="74"/>
      <c r="C70" s="17" t="s">
        <v>177</v>
      </c>
      <c r="D70" s="18" t="s">
        <v>17</v>
      </c>
      <c r="E70" s="19" t="s">
        <v>32</v>
      </c>
      <c r="F70" s="20">
        <v>38639</v>
      </c>
      <c r="G70" s="18">
        <v>46</v>
      </c>
      <c r="H70" s="18">
        <v>6</v>
      </c>
      <c r="I70" s="21">
        <v>671972</v>
      </c>
      <c r="J70" s="22">
        <v>87650</v>
      </c>
      <c r="K70" s="23">
        <f t="shared" si="5"/>
        <v>7.6665373645179695</v>
      </c>
    </row>
    <row r="71" spans="1:11" ht="15.75" customHeight="1">
      <c r="A71" s="15">
        <f t="shared" si="4"/>
        <v>67</v>
      </c>
      <c r="B71" s="74"/>
      <c r="C71" s="17" t="s">
        <v>178</v>
      </c>
      <c r="D71" s="18" t="s">
        <v>17</v>
      </c>
      <c r="E71" s="19" t="s">
        <v>18</v>
      </c>
      <c r="F71" s="20">
        <v>38450</v>
      </c>
      <c r="G71" s="18">
        <v>50</v>
      </c>
      <c r="H71" s="18">
        <v>19</v>
      </c>
      <c r="I71" s="21">
        <v>569744</v>
      </c>
      <c r="J71" s="22">
        <v>86359</v>
      </c>
      <c r="K71" s="23">
        <f t="shared" si="5"/>
        <v>6.5973899651454975</v>
      </c>
    </row>
    <row r="72" spans="1:11" ht="15.75" customHeight="1">
      <c r="A72" s="15">
        <f t="shared" si="4"/>
        <v>68</v>
      </c>
      <c r="B72" s="74"/>
      <c r="C72" s="17" t="s">
        <v>37</v>
      </c>
      <c r="D72" s="18" t="s">
        <v>17</v>
      </c>
      <c r="E72" s="19" t="s">
        <v>18</v>
      </c>
      <c r="F72" s="20">
        <v>38653</v>
      </c>
      <c r="G72" s="18">
        <v>76</v>
      </c>
      <c r="H72" s="18">
        <v>4</v>
      </c>
      <c r="I72" s="21">
        <v>603280</v>
      </c>
      <c r="J72" s="22">
        <v>86140</v>
      </c>
      <c r="K72" s="23">
        <f t="shared" si="5"/>
        <v>7.0034827025772</v>
      </c>
    </row>
    <row r="73" spans="1:11" ht="15.75" customHeight="1">
      <c r="A73" s="15">
        <f t="shared" si="4"/>
        <v>69</v>
      </c>
      <c r="B73" s="74"/>
      <c r="C73" s="17" t="s">
        <v>179</v>
      </c>
      <c r="D73" s="18" t="s">
        <v>20</v>
      </c>
      <c r="E73" s="19" t="s">
        <v>180</v>
      </c>
      <c r="F73" s="20">
        <v>38422</v>
      </c>
      <c r="G73" s="18">
        <v>92</v>
      </c>
      <c r="H73" s="18">
        <v>12</v>
      </c>
      <c r="I73" s="21">
        <v>482609</v>
      </c>
      <c r="J73" s="22">
        <v>80755</v>
      </c>
      <c r="K73" s="23">
        <f t="shared" si="5"/>
        <v>5.9762119992570115</v>
      </c>
    </row>
    <row r="74" spans="1:11" ht="15.75" customHeight="1">
      <c r="A74" s="15">
        <f t="shared" si="4"/>
        <v>70</v>
      </c>
      <c r="B74" s="74"/>
      <c r="C74" s="17" t="s">
        <v>83</v>
      </c>
      <c r="D74" s="18" t="s">
        <v>20</v>
      </c>
      <c r="E74" s="19" t="s">
        <v>42</v>
      </c>
      <c r="F74" s="20">
        <v>38618</v>
      </c>
      <c r="G74" s="18">
        <v>52</v>
      </c>
      <c r="H74" s="18">
        <v>9</v>
      </c>
      <c r="I74" s="21">
        <v>526699</v>
      </c>
      <c r="J74" s="22">
        <v>79926</v>
      </c>
      <c r="K74" s="23">
        <f t="shared" si="5"/>
        <v>6.589833095613442</v>
      </c>
    </row>
    <row r="75" spans="1:11" ht="15.75" customHeight="1">
      <c r="A75" s="15">
        <f t="shared" si="4"/>
        <v>71</v>
      </c>
      <c r="B75" s="74"/>
      <c r="C75" s="17" t="s">
        <v>181</v>
      </c>
      <c r="D75" s="18" t="s">
        <v>20</v>
      </c>
      <c r="E75" s="19" t="s">
        <v>42</v>
      </c>
      <c r="F75" s="20">
        <v>38457</v>
      </c>
      <c r="G75" s="18">
        <v>40</v>
      </c>
      <c r="H75" s="18">
        <v>19</v>
      </c>
      <c r="I75" s="21">
        <v>534857</v>
      </c>
      <c r="J75" s="22">
        <v>79083</v>
      </c>
      <c r="K75" s="23">
        <f t="shared" si="5"/>
        <v>6.763236093724315</v>
      </c>
    </row>
    <row r="76" spans="1:11" ht="15.75" customHeight="1">
      <c r="A76" s="15">
        <f t="shared" si="4"/>
        <v>72</v>
      </c>
      <c r="B76" s="74"/>
      <c r="C76" s="17" t="s">
        <v>29</v>
      </c>
      <c r="D76" s="18" t="s">
        <v>17</v>
      </c>
      <c r="E76" s="19" t="s">
        <v>30</v>
      </c>
      <c r="F76" s="20">
        <v>38660</v>
      </c>
      <c r="G76" s="18">
        <v>35</v>
      </c>
      <c r="H76" s="18">
        <v>3</v>
      </c>
      <c r="I76" s="21">
        <v>697379</v>
      </c>
      <c r="J76" s="22">
        <v>78115</v>
      </c>
      <c r="K76" s="23">
        <f t="shared" si="5"/>
        <v>8.9275939320233</v>
      </c>
    </row>
    <row r="77" spans="1:11" ht="15.75" customHeight="1">
      <c r="A77" s="15">
        <f t="shared" si="4"/>
        <v>73</v>
      </c>
      <c r="B77" s="74"/>
      <c r="C77" s="17" t="s">
        <v>41</v>
      </c>
      <c r="D77" s="18" t="s">
        <v>20</v>
      </c>
      <c r="E77" s="19" t="s">
        <v>42</v>
      </c>
      <c r="F77" s="20">
        <v>38639</v>
      </c>
      <c r="G77" s="18">
        <v>50</v>
      </c>
      <c r="H77" s="18">
        <v>6</v>
      </c>
      <c r="I77" s="21">
        <v>539809</v>
      </c>
      <c r="J77" s="22">
        <v>75101</v>
      </c>
      <c r="K77" s="23">
        <f t="shared" si="5"/>
        <v>7.187773797952091</v>
      </c>
    </row>
    <row r="78" spans="1:11" ht="15.75" customHeight="1">
      <c r="A78" s="15">
        <f t="shared" si="4"/>
        <v>74</v>
      </c>
      <c r="B78" s="74"/>
      <c r="C78" s="17" t="s">
        <v>22</v>
      </c>
      <c r="D78" s="18" t="s">
        <v>20</v>
      </c>
      <c r="E78" s="19" t="s">
        <v>23</v>
      </c>
      <c r="F78" s="20">
        <v>38674</v>
      </c>
      <c r="G78" s="18">
        <v>56</v>
      </c>
      <c r="H78" s="18">
        <v>1</v>
      </c>
      <c r="I78" s="21">
        <v>574568</v>
      </c>
      <c r="J78" s="22">
        <v>74406</v>
      </c>
      <c r="K78" s="23">
        <f t="shared" si="5"/>
        <v>7.722065424831331</v>
      </c>
    </row>
    <row r="79" spans="1:11" ht="15.75" customHeight="1">
      <c r="A79" s="15">
        <f t="shared" si="4"/>
        <v>75</v>
      </c>
      <c r="B79" s="74"/>
      <c r="C79" s="17" t="s">
        <v>182</v>
      </c>
      <c r="D79" s="18" t="s">
        <v>12</v>
      </c>
      <c r="E79" s="19" t="s">
        <v>13</v>
      </c>
      <c r="F79" s="20">
        <v>38443</v>
      </c>
      <c r="G79" s="18">
        <v>66</v>
      </c>
      <c r="H79" s="18">
        <v>17</v>
      </c>
      <c r="I79" s="21">
        <v>553269.75</v>
      </c>
      <c r="J79" s="22">
        <v>74110</v>
      </c>
      <c r="K79" s="23">
        <f t="shared" si="5"/>
        <v>7.4655208473890164</v>
      </c>
    </row>
    <row r="80" spans="1:11" ht="15.75" customHeight="1">
      <c r="A80" s="15">
        <f t="shared" si="4"/>
        <v>76</v>
      </c>
      <c r="B80" s="74"/>
      <c r="C80" s="17" t="s">
        <v>183</v>
      </c>
      <c r="D80" s="18" t="s">
        <v>12</v>
      </c>
      <c r="E80" s="19" t="s">
        <v>13</v>
      </c>
      <c r="F80" s="20">
        <v>38436</v>
      </c>
      <c r="G80" s="18">
        <v>38</v>
      </c>
      <c r="H80" s="18">
        <v>17</v>
      </c>
      <c r="I80" s="21">
        <v>502736.5</v>
      </c>
      <c r="J80" s="22">
        <v>72883</v>
      </c>
      <c r="K80" s="23">
        <f t="shared" si="5"/>
        <v>6.897856839043398</v>
      </c>
    </row>
    <row r="81" spans="1:11" ht="15.75" customHeight="1">
      <c r="A81" s="15">
        <f t="shared" si="4"/>
        <v>77</v>
      </c>
      <c r="B81" s="74"/>
      <c r="C81" s="17" t="s">
        <v>184</v>
      </c>
      <c r="D81" s="18" t="s">
        <v>17</v>
      </c>
      <c r="E81" s="19" t="s">
        <v>185</v>
      </c>
      <c r="F81" s="20">
        <v>38471</v>
      </c>
      <c r="G81" s="18">
        <v>51</v>
      </c>
      <c r="H81" s="18">
        <v>24</v>
      </c>
      <c r="I81" s="21">
        <v>453949</v>
      </c>
      <c r="J81" s="22">
        <v>71274</v>
      </c>
      <c r="K81" s="23">
        <f t="shared" si="5"/>
        <v>6.3690686645901735</v>
      </c>
    </row>
    <row r="82" spans="1:11" ht="15.75" customHeight="1">
      <c r="A82" s="15">
        <f t="shared" si="4"/>
        <v>78</v>
      </c>
      <c r="B82" s="74"/>
      <c r="C82" s="17" t="s">
        <v>186</v>
      </c>
      <c r="D82" s="18" t="s">
        <v>12</v>
      </c>
      <c r="E82" s="19" t="s">
        <v>23</v>
      </c>
      <c r="F82" s="20">
        <v>38478</v>
      </c>
      <c r="G82" s="18">
        <v>29</v>
      </c>
      <c r="H82" s="18">
        <v>18</v>
      </c>
      <c r="I82" s="21">
        <v>418344</v>
      </c>
      <c r="J82" s="22">
        <v>70539</v>
      </c>
      <c r="K82" s="23">
        <f t="shared" si="5"/>
        <v>5.930676646961255</v>
      </c>
    </row>
    <row r="83" spans="1:11" ht="15.75" customHeight="1">
      <c r="A83" s="15">
        <f t="shared" si="4"/>
        <v>79</v>
      </c>
      <c r="B83" s="74"/>
      <c r="C83" s="17" t="s">
        <v>187</v>
      </c>
      <c r="D83" s="18" t="s">
        <v>59</v>
      </c>
      <c r="E83" s="19" t="s">
        <v>188</v>
      </c>
      <c r="F83" s="20">
        <v>38527</v>
      </c>
      <c r="G83" s="18">
        <v>40</v>
      </c>
      <c r="H83" s="18">
        <v>15</v>
      </c>
      <c r="I83" s="21">
        <v>407738.5</v>
      </c>
      <c r="J83" s="22">
        <v>66712</v>
      </c>
      <c r="K83" s="23">
        <f t="shared" si="5"/>
        <v>6.1119213934524526</v>
      </c>
    </row>
    <row r="84" spans="1:11" ht="15.75" customHeight="1">
      <c r="A84" s="15">
        <f t="shared" si="4"/>
        <v>80</v>
      </c>
      <c r="B84" s="74"/>
      <c r="C84" s="17" t="s">
        <v>189</v>
      </c>
      <c r="D84" s="18" t="s">
        <v>71</v>
      </c>
      <c r="E84" s="19" t="s">
        <v>190</v>
      </c>
      <c r="F84" s="20">
        <v>38394</v>
      </c>
      <c r="G84" s="18">
        <v>21</v>
      </c>
      <c r="H84" s="18">
        <v>30</v>
      </c>
      <c r="I84" s="21">
        <v>440094</v>
      </c>
      <c r="J84" s="22">
        <v>64172</v>
      </c>
      <c r="K84" s="23">
        <f t="shared" si="5"/>
        <v>6.858037773483763</v>
      </c>
    </row>
    <row r="85" spans="1:11" ht="15.75" customHeight="1">
      <c r="A85" s="15">
        <f t="shared" si="4"/>
        <v>81</v>
      </c>
      <c r="B85" s="74"/>
      <c r="C85" s="17" t="s">
        <v>191</v>
      </c>
      <c r="D85" s="18" t="s">
        <v>88</v>
      </c>
      <c r="E85" s="19" t="s">
        <v>89</v>
      </c>
      <c r="F85" s="20">
        <v>38394</v>
      </c>
      <c r="G85" s="18">
        <v>26</v>
      </c>
      <c r="H85" s="18">
        <v>24</v>
      </c>
      <c r="I85" s="21">
        <v>386904.2</v>
      </c>
      <c r="J85" s="22">
        <v>62702</v>
      </c>
      <c r="K85" s="23">
        <f t="shared" si="5"/>
        <v>6.170524066217983</v>
      </c>
    </row>
    <row r="86" spans="1:11" ht="15.75" customHeight="1">
      <c r="A86" s="15">
        <f t="shared" si="4"/>
        <v>82</v>
      </c>
      <c r="B86" s="74"/>
      <c r="C86" s="17" t="s">
        <v>192</v>
      </c>
      <c r="D86" s="18" t="s">
        <v>12</v>
      </c>
      <c r="E86" s="19" t="s">
        <v>23</v>
      </c>
      <c r="F86" s="20">
        <v>38401</v>
      </c>
      <c r="G86" s="18">
        <v>26</v>
      </c>
      <c r="H86" s="18">
        <v>14</v>
      </c>
      <c r="I86" s="21">
        <v>452341.5</v>
      </c>
      <c r="J86" s="22">
        <v>62604</v>
      </c>
      <c r="K86" s="23">
        <f t="shared" si="5"/>
        <v>7.225440866398313</v>
      </c>
    </row>
    <row r="87" spans="1:11" ht="15.75" customHeight="1">
      <c r="A87" s="15">
        <f t="shared" si="4"/>
        <v>83</v>
      </c>
      <c r="B87" s="74"/>
      <c r="C87" s="17" t="s">
        <v>193</v>
      </c>
      <c r="D87" s="18" t="s">
        <v>20</v>
      </c>
      <c r="E87" s="19" t="s">
        <v>69</v>
      </c>
      <c r="F87" s="20">
        <v>38464</v>
      </c>
      <c r="G87" s="18">
        <v>63</v>
      </c>
      <c r="H87" s="18">
        <v>16</v>
      </c>
      <c r="I87" s="21">
        <v>431566</v>
      </c>
      <c r="J87" s="22">
        <v>62222</v>
      </c>
      <c r="K87" s="23">
        <f t="shared" si="5"/>
        <v>6.935906913953264</v>
      </c>
    </row>
    <row r="88" spans="1:11" ht="15.75" customHeight="1">
      <c r="A88" s="15">
        <f t="shared" si="4"/>
        <v>84</v>
      </c>
      <c r="B88" s="74"/>
      <c r="C88" s="17" t="s">
        <v>194</v>
      </c>
      <c r="D88" s="18" t="s">
        <v>17</v>
      </c>
      <c r="E88" s="19" t="s">
        <v>18</v>
      </c>
      <c r="F88" s="20">
        <v>38408</v>
      </c>
      <c r="G88" s="18">
        <v>50</v>
      </c>
      <c r="H88" s="18">
        <v>26</v>
      </c>
      <c r="I88" s="21">
        <v>476537</v>
      </c>
      <c r="J88" s="22">
        <v>60993</v>
      </c>
      <c r="K88" s="23">
        <f t="shared" si="5"/>
        <v>7.812978538520814</v>
      </c>
    </row>
    <row r="89" spans="1:11" ht="15.75" customHeight="1">
      <c r="A89" s="15">
        <f t="shared" si="4"/>
        <v>85</v>
      </c>
      <c r="B89" s="74"/>
      <c r="C89" s="17" t="s">
        <v>195</v>
      </c>
      <c r="D89" s="18" t="s">
        <v>12</v>
      </c>
      <c r="E89" s="19" t="s">
        <v>44</v>
      </c>
      <c r="F89" s="20">
        <v>38527</v>
      </c>
      <c r="G89" s="18">
        <v>45</v>
      </c>
      <c r="H89" s="18">
        <v>21</v>
      </c>
      <c r="I89" s="21">
        <v>436857.5</v>
      </c>
      <c r="J89" s="22">
        <v>60343</v>
      </c>
      <c r="K89" s="23">
        <f t="shared" si="5"/>
        <v>7.239572112755415</v>
      </c>
    </row>
    <row r="90" spans="1:11" ht="15.75" customHeight="1">
      <c r="A90" s="15">
        <f t="shared" si="4"/>
        <v>86</v>
      </c>
      <c r="B90" s="74"/>
      <c r="C90" s="17" t="s">
        <v>196</v>
      </c>
      <c r="D90" s="18" t="s">
        <v>17</v>
      </c>
      <c r="E90" s="19" t="s">
        <v>18</v>
      </c>
      <c r="F90" s="20">
        <v>38499</v>
      </c>
      <c r="G90" s="18">
        <v>50</v>
      </c>
      <c r="H90" s="18">
        <v>16</v>
      </c>
      <c r="I90" s="21">
        <v>425431</v>
      </c>
      <c r="J90" s="22">
        <v>60320</v>
      </c>
      <c r="K90" s="23">
        <f t="shared" si="5"/>
        <v>7.052901193633952</v>
      </c>
    </row>
    <row r="91" spans="1:11" ht="15.75" customHeight="1">
      <c r="A91" s="15">
        <f t="shared" si="4"/>
        <v>87</v>
      </c>
      <c r="B91" s="74"/>
      <c r="C91" s="17" t="s">
        <v>33</v>
      </c>
      <c r="D91" s="18" t="s">
        <v>20</v>
      </c>
      <c r="E91" s="19" t="s">
        <v>34</v>
      </c>
      <c r="F91" s="20">
        <v>38660</v>
      </c>
      <c r="G91" s="18">
        <v>50</v>
      </c>
      <c r="H91" s="18">
        <v>3</v>
      </c>
      <c r="I91" s="21">
        <v>431223</v>
      </c>
      <c r="J91" s="22">
        <v>57816</v>
      </c>
      <c r="K91" s="23">
        <f t="shared" si="5"/>
        <v>7.458540888335409</v>
      </c>
    </row>
    <row r="92" spans="1:11" ht="15.75" customHeight="1">
      <c r="A92" s="15">
        <f t="shared" si="4"/>
        <v>88</v>
      </c>
      <c r="B92" s="74"/>
      <c r="C92" s="17" t="s">
        <v>197</v>
      </c>
      <c r="D92" s="18" t="s">
        <v>20</v>
      </c>
      <c r="E92" s="19" t="s">
        <v>69</v>
      </c>
      <c r="F92" s="20">
        <v>38506</v>
      </c>
      <c r="G92" s="18">
        <v>55</v>
      </c>
      <c r="H92" s="18">
        <v>15</v>
      </c>
      <c r="I92" s="21">
        <v>350158</v>
      </c>
      <c r="J92" s="22">
        <v>57598</v>
      </c>
      <c r="K92" s="23">
        <f t="shared" si="5"/>
        <v>6.079343032744193</v>
      </c>
    </row>
    <row r="93" spans="1:11" ht="15.75" customHeight="1">
      <c r="A93" s="15">
        <f t="shared" si="4"/>
        <v>89</v>
      </c>
      <c r="B93" s="74"/>
      <c r="C93" s="17" t="s">
        <v>85</v>
      </c>
      <c r="D93" s="18" t="s">
        <v>12</v>
      </c>
      <c r="E93" s="19" t="s">
        <v>39</v>
      </c>
      <c r="F93" s="20">
        <v>38618</v>
      </c>
      <c r="G93" s="18">
        <v>90</v>
      </c>
      <c r="H93" s="18">
        <v>9</v>
      </c>
      <c r="I93" s="21">
        <v>334155.5</v>
      </c>
      <c r="J93" s="22">
        <v>48474</v>
      </c>
      <c r="K93" s="23">
        <f t="shared" si="5"/>
        <v>6.893499608037298</v>
      </c>
    </row>
    <row r="94" spans="1:11" ht="15.75" customHeight="1">
      <c r="A94" s="15">
        <f t="shared" si="4"/>
        <v>90</v>
      </c>
      <c r="B94" s="74"/>
      <c r="C94" s="17" t="s">
        <v>198</v>
      </c>
      <c r="D94" s="18" t="s">
        <v>12</v>
      </c>
      <c r="E94" s="19" t="s">
        <v>28</v>
      </c>
      <c r="F94" s="20">
        <v>38394</v>
      </c>
      <c r="G94" s="18">
        <v>40</v>
      </c>
      <c r="H94" s="18">
        <v>16</v>
      </c>
      <c r="I94" s="21">
        <v>268483</v>
      </c>
      <c r="J94" s="22">
        <v>47860</v>
      </c>
      <c r="K94" s="23">
        <f t="shared" si="5"/>
        <v>5.609757626410364</v>
      </c>
    </row>
    <row r="95" spans="1:11" ht="15.75" customHeight="1">
      <c r="A95" s="15">
        <f t="shared" si="4"/>
        <v>91</v>
      </c>
      <c r="B95" s="74"/>
      <c r="C95" s="17" t="s">
        <v>199</v>
      </c>
      <c r="D95" s="18" t="s">
        <v>12</v>
      </c>
      <c r="E95" s="19" t="s">
        <v>39</v>
      </c>
      <c r="F95" s="20">
        <v>38506</v>
      </c>
      <c r="G95" s="18">
        <v>55</v>
      </c>
      <c r="H95" s="18">
        <v>17</v>
      </c>
      <c r="I95" s="21">
        <v>285737</v>
      </c>
      <c r="J95" s="22">
        <v>45135</v>
      </c>
      <c r="K95" s="23">
        <f t="shared" si="5"/>
        <v>6.330718954248366</v>
      </c>
    </row>
    <row r="96" spans="1:11" ht="15.75" customHeight="1">
      <c r="A96" s="15">
        <f t="shared" si="4"/>
        <v>92</v>
      </c>
      <c r="B96" s="74"/>
      <c r="C96" s="17" t="s">
        <v>64</v>
      </c>
      <c r="D96" s="18" t="s">
        <v>12</v>
      </c>
      <c r="E96" s="19" t="s">
        <v>13</v>
      </c>
      <c r="F96" s="20">
        <v>38632</v>
      </c>
      <c r="G96" s="18">
        <v>30</v>
      </c>
      <c r="H96" s="18">
        <v>7</v>
      </c>
      <c r="I96" s="21">
        <v>332137.5</v>
      </c>
      <c r="J96" s="22">
        <v>40227</v>
      </c>
      <c r="K96" s="23">
        <f t="shared" si="5"/>
        <v>8.256581400551868</v>
      </c>
    </row>
    <row r="97" spans="1:11" ht="15.75" customHeight="1">
      <c r="A97" s="15">
        <f t="shared" si="4"/>
        <v>93</v>
      </c>
      <c r="B97" s="74"/>
      <c r="C97" s="17" t="s">
        <v>200</v>
      </c>
      <c r="D97" s="18" t="s">
        <v>12</v>
      </c>
      <c r="E97" s="19" t="s">
        <v>28</v>
      </c>
      <c r="F97" s="20">
        <v>38450</v>
      </c>
      <c r="G97" s="18">
        <v>50</v>
      </c>
      <c r="H97" s="18">
        <v>12</v>
      </c>
      <c r="I97" s="21">
        <v>253212.5</v>
      </c>
      <c r="J97" s="22">
        <v>38704</v>
      </c>
      <c r="K97" s="23">
        <f t="shared" si="5"/>
        <v>6.5422824514262095</v>
      </c>
    </row>
    <row r="98" spans="1:11" ht="15.75" customHeight="1">
      <c r="A98" s="15">
        <f t="shared" si="4"/>
        <v>94</v>
      </c>
      <c r="B98" s="74"/>
      <c r="C98" s="17" t="s">
        <v>201</v>
      </c>
      <c r="D98" s="18" t="s">
        <v>17</v>
      </c>
      <c r="E98" s="19" t="s">
        <v>18</v>
      </c>
      <c r="F98" s="20">
        <v>38583</v>
      </c>
      <c r="G98" s="18">
        <v>40</v>
      </c>
      <c r="H98" s="18">
        <v>7</v>
      </c>
      <c r="I98" s="21">
        <v>285437</v>
      </c>
      <c r="J98" s="22">
        <v>36627</v>
      </c>
      <c r="K98" s="23">
        <f t="shared" si="5"/>
        <v>7.793076146012504</v>
      </c>
    </row>
    <row r="99" spans="1:11" ht="15.75" customHeight="1">
      <c r="A99" s="15">
        <f t="shared" si="4"/>
        <v>95</v>
      </c>
      <c r="B99" s="74"/>
      <c r="C99" s="17" t="s">
        <v>202</v>
      </c>
      <c r="D99" s="18" t="s">
        <v>12</v>
      </c>
      <c r="E99" s="19" t="s">
        <v>203</v>
      </c>
      <c r="F99" s="20">
        <v>38499</v>
      </c>
      <c r="G99" s="18">
        <v>20</v>
      </c>
      <c r="H99" s="18">
        <v>18</v>
      </c>
      <c r="I99" s="21">
        <v>258360.5</v>
      </c>
      <c r="J99" s="22">
        <v>36096</v>
      </c>
      <c r="K99" s="23">
        <f t="shared" si="5"/>
        <v>7.157593639184397</v>
      </c>
    </row>
    <row r="100" spans="1:11" ht="15.75" customHeight="1">
      <c r="A100" s="15">
        <f t="shared" si="4"/>
        <v>96</v>
      </c>
      <c r="B100" s="74"/>
      <c r="C100" s="17" t="s">
        <v>204</v>
      </c>
      <c r="D100" s="18" t="s">
        <v>12</v>
      </c>
      <c r="E100" s="19" t="s">
        <v>203</v>
      </c>
      <c r="F100" s="20">
        <v>38478</v>
      </c>
      <c r="G100" s="18">
        <v>39</v>
      </c>
      <c r="H100" s="18">
        <v>13</v>
      </c>
      <c r="I100" s="21">
        <v>214658.5</v>
      </c>
      <c r="J100" s="22">
        <v>34691</v>
      </c>
      <c r="K100" s="23">
        <f t="shared" si="5"/>
        <v>6.187728805742124</v>
      </c>
    </row>
    <row r="101" spans="1:11" ht="15.75" customHeight="1">
      <c r="A101" s="15">
        <f aca="true" t="shared" si="6" ref="A101:A132">ROW()-4</f>
        <v>97</v>
      </c>
      <c r="B101" s="74"/>
      <c r="C101" s="17" t="s">
        <v>205</v>
      </c>
      <c r="D101" s="18" t="s">
        <v>88</v>
      </c>
      <c r="E101" s="19" t="s">
        <v>89</v>
      </c>
      <c r="F101" s="20">
        <v>38548</v>
      </c>
      <c r="G101" s="18">
        <v>15</v>
      </c>
      <c r="H101" s="18">
        <v>15</v>
      </c>
      <c r="I101" s="21">
        <v>268149.5</v>
      </c>
      <c r="J101" s="22">
        <v>33870</v>
      </c>
      <c r="K101" s="23">
        <f aca="true" t="shared" si="7" ref="K101:K132">I101/J101</f>
        <v>7.917020962503691</v>
      </c>
    </row>
    <row r="102" spans="1:11" ht="15.75" customHeight="1">
      <c r="A102" s="15">
        <f t="shared" si="6"/>
        <v>98</v>
      </c>
      <c r="B102" s="74"/>
      <c r="C102" s="17" t="s">
        <v>70</v>
      </c>
      <c r="D102" s="18" t="s">
        <v>71</v>
      </c>
      <c r="E102" s="19" t="s">
        <v>72</v>
      </c>
      <c r="F102" s="20">
        <v>38625</v>
      </c>
      <c r="G102" s="18">
        <v>29</v>
      </c>
      <c r="H102" s="18">
        <v>8</v>
      </c>
      <c r="I102" s="21">
        <v>276833</v>
      </c>
      <c r="J102" s="22">
        <v>33547</v>
      </c>
      <c r="K102" s="23">
        <f t="shared" si="7"/>
        <v>8.252094076966644</v>
      </c>
    </row>
    <row r="103" spans="1:11" ht="15.75" customHeight="1">
      <c r="A103" s="15">
        <f t="shared" si="6"/>
        <v>99</v>
      </c>
      <c r="B103" s="74"/>
      <c r="C103" s="17" t="s">
        <v>80</v>
      </c>
      <c r="D103" s="18" t="s">
        <v>17</v>
      </c>
      <c r="E103" s="19" t="s">
        <v>18</v>
      </c>
      <c r="F103" s="20">
        <v>38632</v>
      </c>
      <c r="G103" s="18">
        <v>51</v>
      </c>
      <c r="H103" s="18">
        <v>7</v>
      </c>
      <c r="I103" s="21">
        <v>263082</v>
      </c>
      <c r="J103" s="22">
        <v>32745</v>
      </c>
      <c r="K103" s="23">
        <f t="shared" si="7"/>
        <v>8.034264773247823</v>
      </c>
    </row>
    <row r="104" spans="1:11" ht="15.75" customHeight="1">
      <c r="A104" s="15">
        <f t="shared" si="6"/>
        <v>100</v>
      </c>
      <c r="B104" s="74"/>
      <c r="C104" s="17" t="s">
        <v>206</v>
      </c>
      <c r="D104" s="18" t="s">
        <v>25</v>
      </c>
      <c r="E104" s="19" t="s">
        <v>207</v>
      </c>
      <c r="F104" s="20">
        <v>38471</v>
      </c>
      <c r="G104" s="18">
        <v>27</v>
      </c>
      <c r="H104" s="18">
        <v>20</v>
      </c>
      <c r="I104" s="75">
        <v>238086.5</v>
      </c>
      <c r="J104" s="76">
        <v>32291</v>
      </c>
      <c r="K104" s="23">
        <f t="shared" si="7"/>
        <v>7.373153510266018</v>
      </c>
    </row>
    <row r="105" spans="1:11" ht="15.75" customHeight="1">
      <c r="A105" s="15">
        <f t="shared" si="6"/>
        <v>101</v>
      </c>
      <c r="B105" s="74"/>
      <c r="C105" s="17" t="s">
        <v>208</v>
      </c>
      <c r="D105" s="18" t="s">
        <v>12</v>
      </c>
      <c r="E105" s="19" t="s">
        <v>28</v>
      </c>
      <c r="F105" s="20">
        <v>38485</v>
      </c>
      <c r="G105" s="18">
        <v>60</v>
      </c>
      <c r="H105" s="18">
        <v>15</v>
      </c>
      <c r="I105" s="21">
        <v>221374</v>
      </c>
      <c r="J105" s="22">
        <v>30734</v>
      </c>
      <c r="K105" s="23">
        <f t="shared" si="7"/>
        <v>7.202902323160019</v>
      </c>
    </row>
    <row r="106" spans="1:11" ht="15.75" customHeight="1">
      <c r="A106" s="15">
        <f t="shared" si="6"/>
        <v>102</v>
      </c>
      <c r="B106" s="74"/>
      <c r="C106" s="17" t="s">
        <v>209</v>
      </c>
      <c r="D106" s="18" t="s">
        <v>17</v>
      </c>
      <c r="E106" s="19" t="s">
        <v>30</v>
      </c>
      <c r="F106" s="20">
        <v>38618</v>
      </c>
      <c r="G106" s="18">
        <v>41</v>
      </c>
      <c r="H106" s="18">
        <v>6</v>
      </c>
      <c r="I106" s="21">
        <v>229732</v>
      </c>
      <c r="J106" s="22">
        <v>29729</v>
      </c>
      <c r="K106" s="23">
        <f t="shared" si="7"/>
        <v>7.727538766860641</v>
      </c>
    </row>
    <row r="107" spans="1:11" ht="15.75" customHeight="1">
      <c r="A107" s="15">
        <f t="shared" si="6"/>
        <v>103</v>
      </c>
      <c r="B107" s="74"/>
      <c r="C107" s="17" t="s">
        <v>84</v>
      </c>
      <c r="D107" s="18" t="s">
        <v>12</v>
      </c>
      <c r="E107" s="19" t="s">
        <v>23</v>
      </c>
      <c r="F107" s="20">
        <v>38611</v>
      </c>
      <c r="G107" s="18">
        <v>27</v>
      </c>
      <c r="H107" s="18">
        <v>10</v>
      </c>
      <c r="I107" s="21">
        <v>210245</v>
      </c>
      <c r="J107" s="22">
        <v>29399</v>
      </c>
      <c r="K107" s="23">
        <f t="shared" si="7"/>
        <v>7.15143372223545</v>
      </c>
    </row>
    <row r="108" spans="1:11" ht="15.75" customHeight="1">
      <c r="A108" s="15">
        <f t="shared" si="6"/>
        <v>104</v>
      </c>
      <c r="B108" s="74"/>
      <c r="C108" s="17" t="s">
        <v>210</v>
      </c>
      <c r="D108" s="18" t="s">
        <v>17</v>
      </c>
      <c r="E108" s="19" t="s">
        <v>18</v>
      </c>
      <c r="F108" s="20">
        <v>38604</v>
      </c>
      <c r="G108" s="18">
        <v>40</v>
      </c>
      <c r="H108" s="18">
        <v>7</v>
      </c>
      <c r="I108" s="21">
        <v>209860</v>
      </c>
      <c r="J108" s="22">
        <v>29329</v>
      </c>
      <c r="K108" s="23">
        <f t="shared" si="7"/>
        <v>7.155375225885642</v>
      </c>
    </row>
    <row r="109" spans="1:11" ht="15.75" customHeight="1">
      <c r="A109" s="15">
        <f t="shared" si="6"/>
        <v>105</v>
      </c>
      <c r="B109" s="74"/>
      <c r="C109" s="17" t="s">
        <v>211</v>
      </c>
      <c r="D109" s="18" t="s">
        <v>17</v>
      </c>
      <c r="E109" s="19" t="s">
        <v>18</v>
      </c>
      <c r="F109" s="20">
        <v>38401</v>
      </c>
      <c r="G109" s="18">
        <v>50</v>
      </c>
      <c r="H109" s="18">
        <v>18</v>
      </c>
      <c r="I109" s="21">
        <v>193743</v>
      </c>
      <c r="J109" s="22">
        <v>28225</v>
      </c>
      <c r="K109" s="23">
        <f t="shared" si="7"/>
        <v>6.864233835252436</v>
      </c>
    </row>
    <row r="110" spans="1:11" ht="15.75" customHeight="1">
      <c r="A110" s="15">
        <f t="shared" si="6"/>
        <v>106</v>
      </c>
      <c r="B110" s="74"/>
      <c r="C110" s="17" t="s">
        <v>97</v>
      </c>
      <c r="D110" s="18" t="s">
        <v>12</v>
      </c>
      <c r="E110" s="19" t="s">
        <v>39</v>
      </c>
      <c r="F110" s="20">
        <v>38632</v>
      </c>
      <c r="G110" s="18">
        <v>30</v>
      </c>
      <c r="H110" s="18">
        <v>7</v>
      </c>
      <c r="I110" s="21">
        <v>180494.5</v>
      </c>
      <c r="J110" s="22">
        <v>24628</v>
      </c>
      <c r="K110" s="23">
        <f t="shared" si="7"/>
        <v>7.328833035569271</v>
      </c>
    </row>
    <row r="111" spans="1:11" ht="15.75" customHeight="1">
      <c r="A111" s="15">
        <f t="shared" si="6"/>
        <v>107</v>
      </c>
      <c r="B111" s="74"/>
      <c r="C111" s="17" t="s">
        <v>212</v>
      </c>
      <c r="D111" s="18" t="s">
        <v>12</v>
      </c>
      <c r="E111" s="19" t="s">
        <v>44</v>
      </c>
      <c r="F111" s="20">
        <v>38352</v>
      </c>
      <c r="G111" s="18">
        <v>18</v>
      </c>
      <c r="H111" s="18">
        <v>13</v>
      </c>
      <c r="I111" s="21">
        <v>210766.75</v>
      </c>
      <c r="J111" s="22">
        <v>24328</v>
      </c>
      <c r="K111" s="23">
        <f t="shared" si="7"/>
        <v>8.663546119697468</v>
      </c>
    </row>
    <row r="112" spans="1:11" ht="15.75" customHeight="1">
      <c r="A112" s="15">
        <f t="shared" si="6"/>
        <v>108</v>
      </c>
      <c r="B112" s="74"/>
      <c r="C112" s="17" t="s">
        <v>213</v>
      </c>
      <c r="D112" s="18" t="s">
        <v>88</v>
      </c>
      <c r="E112" s="19" t="s">
        <v>89</v>
      </c>
      <c r="F112" s="20">
        <v>38569</v>
      </c>
      <c r="G112" s="18">
        <v>13</v>
      </c>
      <c r="H112" s="18">
        <v>12</v>
      </c>
      <c r="I112" s="21">
        <v>198624</v>
      </c>
      <c r="J112" s="22">
        <v>24261</v>
      </c>
      <c r="K112" s="23">
        <f t="shared" si="7"/>
        <v>8.186966736737974</v>
      </c>
    </row>
    <row r="113" spans="1:11" ht="15.75" customHeight="1">
      <c r="A113" s="15">
        <f t="shared" si="6"/>
        <v>109</v>
      </c>
      <c r="B113" s="74"/>
      <c r="C113" s="17" t="s">
        <v>214</v>
      </c>
      <c r="D113" s="18" t="s">
        <v>20</v>
      </c>
      <c r="E113" s="19" t="s">
        <v>215</v>
      </c>
      <c r="F113" s="20">
        <v>38457</v>
      </c>
      <c r="G113" s="18">
        <v>50</v>
      </c>
      <c r="H113" s="18">
        <v>17</v>
      </c>
      <c r="I113" s="21">
        <v>138956</v>
      </c>
      <c r="J113" s="22">
        <v>23644</v>
      </c>
      <c r="K113" s="23">
        <f t="shared" si="7"/>
        <v>5.877008966333953</v>
      </c>
    </row>
    <row r="114" spans="1:11" ht="15.75" customHeight="1">
      <c r="A114" s="15">
        <f t="shared" si="6"/>
        <v>110</v>
      </c>
      <c r="B114" s="74"/>
      <c r="C114" s="17" t="s">
        <v>216</v>
      </c>
      <c r="D114" s="18" t="s">
        <v>12</v>
      </c>
      <c r="E114" s="19" t="s">
        <v>28</v>
      </c>
      <c r="F114" s="20">
        <v>38436</v>
      </c>
      <c r="G114" s="18">
        <v>40</v>
      </c>
      <c r="H114" s="18">
        <v>15</v>
      </c>
      <c r="I114" s="21">
        <v>149419.5</v>
      </c>
      <c r="J114" s="22">
        <v>23551</v>
      </c>
      <c r="K114" s="23">
        <f t="shared" si="7"/>
        <v>6.34450766421808</v>
      </c>
    </row>
    <row r="115" spans="1:11" ht="15.75" customHeight="1">
      <c r="A115" s="15">
        <f t="shared" si="6"/>
        <v>111</v>
      </c>
      <c r="B115" s="74"/>
      <c r="C115" s="17" t="s">
        <v>65</v>
      </c>
      <c r="D115" s="18" t="s">
        <v>47</v>
      </c>
      <c r="E115" s="19" t="s">
        <v>48</v>
      </c>
      <c r="F115" s="20">
        <v>38639</v>
      </c>
      <c r="G115" s="18">
        <v>13</v>
      </c>
      <c r="H115" s="18">
        <v>6</v>
      </c>
      <c r="I115" s="21">
        <v>188588</v>
      </c>
      <c r="J115" s="22">
        <v>23348</v>
      </c>
      <c r="K115" s="23">
        <f t="shared" si="7"/>
        <v>8.077265718691109</v>
      </c>
    </row>
    <row r="116" spans="1:11" ht="15.75" customHeight="1">
      <c r="A116" s="15">
        <f t="shared" si="6"/>
        <v>112</v>
      </c>
      <c r="B116" s="74"/>
      <c r="C116" s="17" t="s">
        <v>217</v>
      </c>
      <c r="D116" s="18" t="s">
        <v>20</v>
      </c>
      <c r="E116" s="19" t="s">
        <v>42</v>
      </c>
      <c r="F116" s="20">
        <v>38583</v>
      </c>
      <c r="G116" s="18">
        <v>20</v>
      </c>
      <c r="H116" s="18">
        <v>12</v>
      </c>
      <c r="I116" s="21">
        <v>159060</v>
      </c>
      <c r="J116" s="22">
        <v>22887</v>
      </c>
      <c r="K116" s="23">
        <f t="shared" si="7"/>
        <v>6.9497968278935645</v>
      </c>
    </row>
    <row r="117" spans="1:11" ht="15.75" customHeight="1">
      <c r="A117" s="15">
        <f t="shared" si="6"/>
        <v>113</v>
      </c>
      <c r="B117" s="74"/>
      <c r="C117" s="17" t="s">
        <v>75</v>
      </c>
      <c r="D117" s="18" t="s">
        <v>59</v>
      </c>
      <c r="E117" s="19" t="s">
        <v>76</v>
      </c>
      <c r="F117" s="20">
        <v>38499</v>
      </c>
      <c r="G117" s="18">
        <v>5</v>
      </c>
      <c r="H117" s="18">
        <v>23</v>
      </c>
      <c r="I117" s="21">
        <v>121387.5</v>
      </c>
      <c r="J117" s="22">
        <v>20995</v>
      </c>
      <c r="K117" s="23">
        <f t="shared" si="7"/>
        <v>5.781733746130031</v>
      </c>
    </row>
    <row r="118" spans="1:11" ht="15.75" customHeight="1">
      <c r="A118" s="15">
        <f t="shared" si="6"/>
        <v>114</v>
      </c>
      <c r="B118" s="74"/>
      <c r="C118" s="17" t="s">
        <v>218</v>
      </c>
      <c r="D118" s="18" t="s">
        <v>17</v>
      </c>
      <c r="E118" s="19" t="s">
        <v>219</v>
      </c>
      <c r="F118" s="20">
        <v>38359</v>
      </c>
      <c r="G118" s="18">
        <v>13</v>
      </c>
      <c r="H118" s="18">
        <v>29</v>
      </c>
      <c r="I118" s="21">
        <v>133956</v>
      </c>
      <c r="J118" s="22">
        <v>20761</v>
      </c>
      <c r="K118" s="23">
        <f t="shared" si="7"/>
        <v>6.4522903521025</v>
      </c>
    </row>
    <row r="119" spans="1:11" ht="15.75" customHeight="1">
      <c r="A119" s="15">
        <f t="shared" si="6"/>
        <v>115</v>
      </c>
      <c r="B119" s="74"/>
      <c r="C119" s="17" t="s">
        <v>220</v>
      </c>
      <c r="D119" s="18" t="s">
        <v>20</v>
      </c>
      <c r="E119" s="19" t="s">
        <v>42</v>
      </c>
      <c r="F119" s="20">
        <v>38471</v>
      </c>
      <c r="G119" s="18">
        <v>14</v>
      </c>
      <c r="H119" s="18">
        <v>19</v>
      </c>
      <c r="I119" s="21">
        <v>99953</v>
      </c>
      <c r="J119" s="22">
        <v>19701</v>
      </c>
      <c r="K119" s="23">
        <f t="shared" si="7"/>
        <v>5.073498807167149</v>
      </c>
    </row>
    <row r="120" spans="1:11" ht="15.75" customHeight="1">
      <c r="A120" s="15">
        <f t="shared" si="6"/>
        <v>116</v>
      </c>
      <c r="B120" s="74"/>
      <c r="C120" s="17" t="s">
        <v>221</v>
      </c>
      <c r="D120" s="18" t="s">
        <v>12</v>
      </c>
      <c r="E120" s="19" t="s">
        <v>23</v>
      </c>
      <c r="F120" s="20">
        <v>38604</v>
      </c>
      <c r="G120" s="18">
        <v>15</v>
      </c>
      <c r="H120" s="18">
        <v>10</v>
      </c>
      <c r="I120" s="21">
        <v>124049.5</v>
      </c>
      <c r="J120" s="22">
        <v>19265</v>
      </c>
      <c r="K120" s="23">
        <f t="shared" si="7"/>
        <v>6.439112379963665</v>
      </c>
    </row>
    <row r="121" spans="1:11" ht="15.75" customHeight="1">
      <c r="A121" s="15">
        <f t="shared" si="6"/>
        <v>117</v>
      </c>
      <c r="B121" s="74"/>
      <c r="C121" s="17" t="s">
        <v>222</v>
      </c>
      <c r="D121" s="18" t="s">
        <v>59</v>
      </c>
      <c r="E121" s="19" t="s">
        <v>99</v>
      </c>
      <c r="F121" s="20">
        <v>38562</v>
      </c>
      <c r="G121" s="18">
        <v>17</v>
      </c>
      <c r="H121" s="18">
        <v>12</v>
      </c>
      <c r="I121" s="21">
        <v>123277</v>
      </c>
      <c r="J121" s="22">
        <v>18443</v>
      </c>
      <c r="K121" s="23">
        <f t="shared" si="7"/>
        <v>6.684216233801442</v>
      </c>
    </row>
    <row r="122" spans="1:11" ht="15.75" customHeight="1">
      <c r="A122" s="15">
        <f t="shared" si="6"/>
        <v>118</v>
      </c>
      <c r="B122" s="74"/>
      <c r="C122" s="17" t="s">
        <v>223</v>
      </c>
      <c r="D122" s="18" t="s">
        <v>224</v>
      </c>
      <c r="E122" s="19" t="s">
        <v>225</v>
      </c>
      <c r="F122" s="20">
        <v>38569</v>
      </c>
      <c r="G122" s="18">
        <v>12</v>
      </c>
      <c r="H122" s="18">
        <v>12</v>
      </c>
      <c r="I122" s="21">
        <v>108619</v>
      </c>
      <c r="J122" s="22">
        <v>17127</v>
      </c>
      <c r="K122" s="23">
        <f t="shared" si="7"/>
        <v>6.341974659893735</v>
      </c>
    </row>
    <row r="123" spans="1:11" ht="15.75" customHeight="1">
      <c r="A123" s="15">
        <f t="shared" si="6"/>
        <v>119</v>
      </c>
      <c r="B123" s="74"/>
      <c r="C123" s="17" t="s">
        <v>226</v>
      </c>
      <c r="D123" s="18" t="s">
        <v>20</v>
      </c>
      <c r="E123" s="19" t="s">
        <v>42</v>
      </c>
      <c r="F123" s="20">
        <v>38401</v>
      </c>
      <c r="G123" s="18">
        <v>8</v>
      </c>
      <c r="H123" s="18">
        <v>20</v>
      </c>
      <c r="I123" s="21">
        <v>124535</v>
      </c>
      <c r="J123" s="22">
        <v>17002</v>
      </c>
      <c r="K123" s="23">
        <f t="shared" si="7"/>
        <v>7.32472650276438</v>
      </c>
    </row>
    <row r="124" spans="1:11" ht="15.75" customHeight="1">
      <c r="A124" s="15">
        <f t="shared" si="6"/>
        <v>120</v>
      </c>
      <c r="B124" s="74"/>
      <c r="C124" s="17" t="s">
        <v>227</v>
      </c>
      <c r="D124" s="18" t="s">
        <v>47</v>
      </c>
      <c r="E124" s="19" t="s">
        <v>228</v>
      </c>
      <c r="F124" s="20">
        <v>38492</v>
      </c>
      <c r="G124" s="18">
        <v>4</v>
      </c>
      <c r="H124" s="18">
        <v>15</v>
      </c>
      <c r="I124" s="21">
        <v>114473.43</v>
      </c>
      <c r="J124" s="22">
        <v>16413</v>
      </c>
      <c r="K124" s="23">
        <f t="shared" si="7"/>
        <v>6.974558581612136</v>
      </c>
    </row>
    <row r="125" spans="1:11" ht="15.75" customHeight="1">
      <c r="A125" s="15">
        <f t="shared" si="6"/>
        <v>121</v>
      </c>
      <c r="B125" s="74"/>
      <c r="C125" s="17" t="s">
        <v>229</v>
      </c>
      <c r="D125" s="18" t="s">
        <v>20</v>
      </c>
      <c r="E125" s="19" t="s">
        <v>42</v>
      </c>
      <c r="F125" s="20">
        <v>38415</v>
      </c>
      <c r="G125" s="18">
        <v>40</v>
      </c>
      <c r="H125" s="18">
        <v>10</v>
      </c>
      <c r="I125" s="21">
        <v>97588</v>
      </c>
      <c r="J125" s="22">
        <v>16384</v>
      </c>
      <c r="K125" s="23">
        <f t="shared" si="7"/>
        <v>5.956298828125</v>
      </c>
    </row>
    <row r="126" spans="1:11" ht="15.75" customHeight="1">
      <c r="A126" s="15">
        <f t="shared" si="6"/>
        <v>122</v>
      </c>
      <c r="B126" s="74"/>
      <c r="C126" s="17" t="s">
        <v>230</v>
      </c>
      <c r="D126" s="18" t="s">
        <v>47</v>
      </c>
      <c r="E126" s="19" t="s">
        <v>48</v>
      </c>
      <c r="F126" s="20">
        <v>38450</v>
      </c>
      <c r="G126" s="18">
        <v>3</v>
      </c>
      <c r="H126" s="18">
        <v>22</v>
      </c>
      <c r="I126" s="21">
        <v>93609.5</v>
      </c>
      <c r="J126" s="22">
        <v>14688</v>
      </c>
      <c r="K126" s="23">
        <f t="shared" si="7"/>
        <v>6.373195806100218</v>
      </c>
    </row>
    <row r="127" spans="1:11" ht="15.75" customHeight="1">
      <c r="A127" s="15">
        <f t="shared" si="6"/>
        <v>123</v>
      </c>
      <c r="B127" s="74"/>
      <c r="C127" s="17" t="s">
        <v>231</v>
      </c>
      <c r="D127" s="18" t="s">
        <v>88</v>
      </c>
      <c r="E127" s="19" t="s">
        <v>89</v>
      </c>
      <c r="F127" s="20">
        <v>38387</v>
      </c>
      <c r="G127" s="18">
        <v>8</v>
      </c>
      <c r="H127" s="18">
        <v>25</v>
      </c>
      <c r="I127" s="21">
        <v>88049.5</v>
      </c>
      <c r="J127" s="22">
        <v>13745</v>
      </c>
      <c r="K127" s="23">
        <f t="shared" si="7"/>
        <v>6.405929428883231</v>
      </c>
    </row>
    <row r="128" spans="1:11" ht="15.75" customHeight="1">
      <c r="A128" s="15">
        <f t="shared" si="6"/>
        <v>124</v>
      </c>
      <c r="B128" s="74"/>
      <c r="C128" s="17" t="s">
        <v>78</v>
      </c>
      <c r="D128" s="18" t="s">
        <v>25</v>
      </c>
      <c r="E128" s="19" t="s">
        <v>79</v>
      </c>
      <c r="F128" s="20">
        <v>38618</v>
      </c>
      <c r="G128" s="18">
        <v>14</v>
      </c>
      <c r="H128" s="18">
        <v>9</v>
      </c>
      <c r="I128" s="75">
        <v>106514.5</v>
      </c>
      <c r="J128" s="76">
        <v>13635</v>
      </c>
      <c r="K128" s="23">
        <f t="shared" si="7"/>
        <v>7.8118445177851115</v>
      </c>
    </row>
    <row r="129" spans="1:11" ht="15.75" customHeight="1">
      <c r="A129" s="15">
        <f t="shared" si="6"/>
        <v>125</v>
      </c>
      <c r="B129" s="74"/>
      <c r="C129" s="17" t="s">
        <v>91</v>
      </c>
      <c r="D129" s="18" t="s">
        <v>224</v>
      </c>
      <c r="E129" s="19" t="s">
        <v>232</v>
      </c>
      <c r="F129" s="20">
        <v>38478</v>
      </c>
      <c r="G129" s="18">
        <v>20</v>
      </c>
      <c r="H129" s="18">
        <v>1</v>
      </c>
      <c r="I129" s="21">
        <v>75140</v>
      </c>
      <c r="J129" s="22">
        <v>13319</v>
      </c>
      <c r="K129" s="23">
        <f t="shared" si="7"/>
        <v>5.641564682033185</v>
      </c>
    </row>
    <row r="130" spans="1:11" ht="15.75" customHeight="1">
      <c r="A130" s="15">
        <f t="shared" si="6"/>
        <v>126</v>
      </c>
      <c r="B130" s="74"/>
      <c r="C130" s="17" t="s">
        <v>233</v>
      </c>
      <c r="D130" s="18" t="s">
        <v>47</v>
      </c>
      <c r="E130" s="19" t="s">
        <v>234</v>
      </c>
      <c r="F130" s="20">
        <v>38429</v>
      </c>
      <c r="G130" s="18">
        <v>13</v>
      </c>
      <c r="H130" s="18">
        <v>18</v>
      </c>
      <c r="I130" s="21">
        <v>97993</v>
      </c>
      <c r="J130" s="22">
        <v>12913</v>
      </c>
      <c r="K130" s="23">
        <f t="shared" si="7"/>
        <v>7.588709052892434</v>
      </c>
    </row>
    <row r="131" spans="1:11" ht="15.75" customHeight="1">
      <c r="A131" s="15">
        <f t="shared" si="6"/>
        <v>127</v>
      </c>
      <c r="B131" s="74"/>
      <c r="C131" s="17" t="s">
        <v>63</v>
      </c>
      <c r="D131" s="18" t="s">
        <v>59</v>
      </c>
      <c r="E131" s="19" t="s">
        <v>60</v>
      </c>
      <c r="F131" s="20">
        <v>38639</v>
      </c>
      <c r="G131" s="18">
        <v>7</v>
      </c>
      <c r="H131" s="18">
        <v>6</v>
      </c>
      <c r="I131" s="21">
        <v>93764</v>
      </c>
      <c r="J131" s="22">
        <v>12658</v>
      </c>
      <c r="K131" s="23">
        <f t="shared" si="7"/>
        <v>7.407489334808027</v>
      </c>
    </row>
    <row r="132" spans="1:11" ht="15.75" customHeight="1">
      <c r="A132" s="15">
        <f t="shared" si="6"/>
        <v>128</v>
      </c>
      <c r="B132" s="74"/>
      <c r="C132" s="17" t="s">
        <v>61</v>
      </c>
      <c r="D132" s="18" t="s">
        <v>59</v>
      </c>
      <c r="E132" s="19" t="s">
        <v>62</v>
      </c>
      <c r="F132" s="20">
        <v>38618</v>
      </c>
      <c r="G132" s="18">
        <v>12</v>
      </c>
      <c r="H132" s="18">
        <v>6</v>
      </c>
      <c r="I132" s="21">
        <v>83346</v>
      </c>
      <c r="J132" s="22">
        <v>12341</v>
      </c>
      <c r="K132" s="23">
        <f t="shared" si="7"/>
        <v>6.753585608945791</v>
      </c>
    </row>
    <row r="133" spans="1:11" ht="15.75" customHeight="1">
      <c r="A133" s="15">
        <f aca="true" t="shared" si="8" ref="A133:A164">ROW()-4</f>
        <v>129</v>
      </c>
      <c r="B133" s="74"/>
      <c r="C133" s="17" t="s">
        <v>235</v>
      </c>
      <c r="D133" s="18" t="s">
        <v>12</v>
      </c>
      <c r="E133" s="19" t="s">
        <v>203</v>
      </c>
      <c r="F133" s="20">
        <v>38499</v>
      </c>
      <c r="G133" s="18">
        <v>10</v>
      </c>
      <c r="H133" s="18">
        <v>16</v>
      </c>
      <c r="I133" s="21">
        <v>83345.5</v>
      </c>
      <c r="J133" s="22">
        <v>11698</v>
      </c>
      <c r="K133" s="23">
        <f aca="true" t="shared" si="9" ref="K133:K164">I133/J133</f>
        <v>7.124764917079843</v>
      </c>
    </row>
    <row r="134" spans="1:11" ht="15.75" customHeight="1">
      <c r="A134" s="15">
        <f t="shared" si="8"/>
        <v>130</v>
      </c>
      <c r="B134" s="74"/>
      <c r="C134" s="17" t="s">
        <v>236</v>
      </c>
      <c r="D134" s="18" t="s">
        <v>59</v>
      </c>
      <c r="E134" s="19" t="s">
        <v>60</v>
      </c>
      <c r="F134" s="20">
        <v>38492</v>
      </c>
      <c r="G134" s="18">
        <v>4</v>
      </c>
      <c r="H134" s="18">
        <v>21</v>
      </c>
      <c r="I134" s="21">
        <v>68446.5</v>
      </c>
      <c r="J134" s="22">
        <v>11534</v>
      </c>
      <c r="K134" s="23">
        <f t="shared" si="9"/>
        <v>5.934324605514132</v>
      </c>
    </row>
    <row r="135" spans="1:11" ht="15.75" customHeight="1">
      <c r="A135" s="15">
        <f t="shared" si="8"/>
        <v>131</v>
      </c>
      <c r="B135" s="74"/>
      <c r="C135" s="17" t="s">
        <v>237</v>
      </c>
      <c r="D135" s="18" t="s">
        <v>59</v>
      </c>
      <c r="E135" s="19" t="s">
        <v>76</v>
      </c>
      <c r="F135" s="20">
        <v>38373</v>
      </c>
      <c r="G135" s="18">
        <v>2</v>
      </c>
      <c r="H135" s="18">
        <v>34</v>
      </c>
      <c r="I135" s="21">
        <v>72265.5</v>
      </c>
      <c r="J135" s="22">
        <v>11299</v>
      </c>
      <c r="K135" s="23">
        <f t="shared" si="9"/>
        <v>6.395742986104965</v>
      </c>
    </row>
    <row r="136" spans="1:11" ht="15.75" customHeight="1">
      <c r="A136" s="15">
        <f t="shared" si="8"/>
        <v>132</v>
      </c>
      <c r="B136" s="74"/>
      <c r="C136" s="17" t="s">
        <v>238</v>
      </c>
      <c r="D136" s="18" t="s">
        <v>71</v>
      </c>
      <c r="E136" s="19" t="s">
        <v>101</v>
      </c>
      <c r="F136" s="20">
        <v>38443</v>
      </c>
      <c r="G136" s="18">
        <v>5</v>
      </c>
      <c r="H136" s="18">
        <v>21</v>
      </c>
      <c r="I136" s="21">
        <v>76378</v>
      </c>
      <c r="J136" s="22">
        <v>11118</v>
      </c>
      <c r="K136" s="23">
        <f t="shared" si="9"/>
        <v>6.869760748336032</v>
      </c>
    </row>
    <row r="137" spans="1:11" ht="15.75" customHeight="1">
      <c r="A137" s="15">
        <f t="shared" si="8"/>
        <v>133</v>
      </c>
      <c r="B137" s="74"/>
      <c r="C137" s="17" t="s">
        <v>239</v>
      </c>
      <c r="D137" s="18" t="s">
        <v>88</v>
      </c>
      <c r="E137" s="19" t="s">
        <v>240</v>
      </c>
      <c r="F137" s="20">
        <v>38485</v>
      </c>
      <c r="G137" s="18">
        <v>15</v>
      </c>
      <c r="H137" s="18">
        <v>15</v>
      </c>
      <c r="I137" s="21">
        <v>70112.5</v>
      </c>
      <c r="J137" s="22">
        <v>10617</v>
      </c>
      <c r="K137" s="23">
        <f t="shared" si="9"/>
        <v>6.603795799189978</v>
      </c>
    </row>
    <row r="138" spans="1:11" ht="15.75" customHeight="1">
      <c r="A138" s="15">
        <f t="shared" si="8"/>
        <v>134</v>
      </c>
      <c r="B138" s="74"/>
      <c r="C138" s="17" t="s">
        <v>241</v>
      </c>
      <c r="D138" s="18" t="s">
        <v>59</v>
      </c>
      <c r="E138" s="19" t="s">
        <v>207</v>
      </c>
      <c r="F138" s="20">
        <v>38597</v>
      </c>
      <c r="G138" s="18">
        <v>11</v>
      </c>
      <c r="H138" s="18">
        <v>8</v>
      </c>
      <c r="I138" s="21">
        <v>77954</v>
      </c>
      <c r="J138" s="22">
        <v>10086</v>
      </c>
      <c r="K138" s="23">
        <f t="shared" si="9"/>
        <v>7.728931191750942</v>
      </c>
    </row>
    <row r="139" spans="1:11" ht="15.75" customHeight="1">
      <c r="A139" s="15">
        <f t="shared" si="8"/>
        <v>135</v>
      </c>
      <c r="B139" s="74"/>
      <c r="C139" s="17" t="s">
        <v>53</v>
      </c>
      <c r="D139" s="18" t="s">
        <v>20</v>
      </c>
      <c r="E139" s="19" t="s">
        <v>54</v>
      </c>
      <c r="F139" s="20">
        <v>38646</v>
      </c>
      <c r="G139" s="18">
        <v>70</v>
      </c>
      <c r="H139" s="18">
        <v>5</v>
      </c>
      <c r="I139" s="21">
        <v>54410</v>
      </c>
      <c r="J139" s="22">
        <v>9872</v>
      </c>
      <c r="K139" s="23">
        <f t="shared" si="9"/>
        <v>5.511547811993517</v>
      </c>
    </row>
    <row r="140" spans="1:11" ht="15.75" customHeight="1">
      <c r="A140" s="15">
        <f t="shared" si="8"/>
        <v>136</v>
      </c>
      <c r="B140" s="74"/>
      <c r="C140" s="17" t="s">
        <v>242</v>
      </c>
      <c r="D140" s="18" t="s">
        <v>20</v>
      </c>
      <c r="E140" s="19" t="s">
        <v>243</v>
      </c>
      <c r="F140" s="20">
        <v>38450</v>
      </c>
      <c r="G140" s="18">
        <v>30</v>
      </c>
      <c r="H140" s="18">
        <v>9</v>
      </c>
      <c r="I140" s="21">
        <v>51457</v>
      </c>
      <c r="J140" s="22">
        <v>9870</v>
      </c>
      <c r="K140" s="23">
        <f t="shared" si="9"/>
        <v>5.213475177304964</v>
      </c>
    </row>
    <row r="141" spans="1:11" ht="15.75" customHeight="1">
      <c r="A141" s="15">
        <f t="shared" si="8"/>
        <v>137</v>
      </c>
      <c r="B141" s="74"/>
      <c r="C141" s="17" t="s">
        <v>244</v>
      </c>
      <c r="D141" s="18" t="s">
        <v>245</v>
      </c>
      <c r="E141" s="19" t="s">
        <v>246</v>
      </c>
      <c r="F141" s="20">
        <v>38520</v>
      </c>
      <c r="G141" s="18">
        <v>4</v>
      </c>
      <c r="H141" s="18">
        <v>19</v>
      </c>
      <c r="I141" s="21">
        <v>57803</v>
      </c>
      <c r="J141" s="22">
        <v>9840</v>
      </c>
      <c r="K141" s="23">
        <f t="shared" si="9"/>
        <v>5.874288617886179</v>
      </c>
    </row>
    <row r="142" spans="1:11" ht="15.75" customHeight="1">
      <c r="A142" s="15">
        <f t="shared" si="8"/>
        <v>138</v>
      </c>
      <c r="B142" s="74"/>
      <c r="C142" s="17" t="s">
        <v>247</v>
      </c>
      <c r="D142" s="18" t="s">
        <v>71</v>
      </c>
      <c r="E142" s="19" t="s">
        <v>101</v>
      </c>
      <c r="F142" s="20">
        <v>38555</v>
      </c>
      <c r="G142" s="18">
        <v>4</v>
      </c>
      <c r="H142" s="18">
        <v>13</v>
      </c>
      <c r="I142" s="21">
        <v>65490</v>
      </c>
      <c r="J142" s="22">
        <v>9623</v>
      </c>
      <c r="K142" s="23">
        <f t="shared" si="9"/>
        <v>6.8055699885690535</v>
      </c>
    </row>
    <row r="143" spans="1:11" ht="15.75" customHeight="1">
      <c r="A143" s="15">
        <f t="shared" si="8"/>
        <v>139</v>
      </c>
      <c r="B143" s="74"/>
      <c r="C143" s="17" t="s">
        <v>87</v>
      </c>
      <c r="D143" s="18" t="s">
        <v>88</v>
      </c>
      <c r="E143" s="19" t="s">
        <v>89</v>
      </c>
      <c r="F143" s="20">
        <v>38639</v>
      </c>
      <c r="G143" s="18">
        <v>21</v>
      </c>
      <c r="H143" s="18">
        <v>6</v>
      </c>
      <c r="I143" s="21">
        <v>64401</v>
      </c>
      <c r="J143" s="22">
        <v>9545</v>
      </c>
      <c r="K143" s="23">
        <f t="shared" si="9"/>
        <v>6.74709271870089</v>
      </c>
    </row>
    <row r="144" spans="1:11" ht="15.75" customHeight="1">
      <c r="A144" s="15">
        <f t="shared" si="8"/>
        <v>140</v>
      </c>
      <c r="B144" s="74"/>
      <c r="C144" s="17" t="s">
        <v>58</v>
      </c>
      <c r="D144" s="18" t="s">
        <v>59</v>
      </c>
      <c r="E144" s="19" t="s">
        <v>60</v>
      </c>
      <c r="F144" s="20">
        <v>38660</v>
      </c>
      <c r="G144" s="18">
        <v>8</v>
      </c>
      <c r="H144" s="18">
        <v>3</v>
      </c>
      <c r="I144" s="21">
        <v>69754.5</v>
      </c>
      <c r="J144" s="22">
        <v>9312</v>
      </c>
      <c r="K144" s="23">
        <f t="shared" si="9"/>
        <v>7.490818298969073</v>
      </c>
    </row>
    <row r="145" spans="1:11" ht="15.75" customHeight="1">
      <c r="A145" s="15">
        <f t="shared" si="8"/>
        <v>141</v>
      </c>
      <c r="B145" s="74"/>
      <c r="C145" s="17" t="s">
        <v>98</v>
      </c>
      <c r="D145" s="18" t="s">
        <v>20</v>
      </c>
      <c r="E145" s="19" t="s">
        <v>99</v>
      </c>
      <c r="F145" s="20">
        <v>38625</v>
      </c>
      <c r="G145" s="18">
        <v>15</v>
      </c>
      <c r="H145" s="18">
        <v>8</v>
      </c>
      <c r="I145" s="21">
        <v>63088</v>
      </c>
      <c r="J145" s="22">
        <v>9160</v>
      </c>
      <c r="K145" s="23">
        <f t="shared" si="9"/>
        <v>6.887336244541484</v>
      </c>
    </row>
    <row r="146" spans="1:11" ht="15.75" customHeight="1">
      <c r="A146" s="15">
        <f t="shared" si="8"/>
        <v>142</v>
      </c>
      <c r="B146" s="74"/>
      <c r="C146" s="17" t="s">
        <v>248</v>
      </c>
      <c r="D146" s="18" t="s">
        <v>71</v>
      </c>
      <c r="E146" s="19" t="s">
        <v>249</v>
      </c>
      <c r="F146" s="20">
        <v>38604</v>
      </c>
      <c r="G146" s="18">
        <v>11</v>
      </c>
      <c r="H146" s="18">
        <v>6</v>
      </c>
      <c r="I146" s="21">
        <v>60446</v>
      </c>
      <c r="J146" s="22">
        <v>8904</v>
      </c>
      <c r="K146" s="23">
        <f t="shared" si="9"/>
        <v>6.7886343216531895</v>
      </c>
    </row>
    <row r="147" spans="1:11" ht="15.75" customHeight="1">
      <c r="A147" s="15">
        <f t="shared" si="8"/>
        <v>143</v>
      </c>
      <c r="B147" s="74"/>
      <c r="C147" s="17" t="s">
        <v>106</v>
      </c>
      <c r="D147" s="18" t="s">
        <v>88</v>
      </c>
      <c r="E147" s="19" t="s">
        <v>89</v>
      </c>
      <c r="F147" s="20">
        <v>38618</v>
      </c>
      <c r="G147" s="18">
        <v>8</v>
      </c>
      <c r="H147" s="18">
        <v>9</v>
      </c>
      <c r="I147" s="21">
        <v>60769.5</v>
      </c>
      <c r="J147" s="22">
        <v>8839</v>
      </c>
      <c r="K147" s="23">
        <f t="shared" si="9"/>
        <v>6.875155560583776</v>
      </c>
    </row>
    <row r="148" spans="1:11" ht="15.75" customHeight="1">
      <c r="A148" s="15">
        <f t="shared" si="8"/>
        <v>144</v>
      </c>
      <c r="B148" s="74"/>
      <c r="C148" s="17" t="s">
        <v>250</v>
      </c>
      <c r="D148" s="18" t="s">
        <v>47</v>
      </c>
      <c r="E148" s="19" t="s">
        <v>251</v>
      </c>
      <c r="F148" s="20">
        <v>38464</v>
      </c>
      <c r="G148" s="18">
        <v>1</v>
      </c>
      <c r="H148" s="18">
        <v>14</v>
      </c>
      <c r="I148" s="21">
        <v>62395.46</v>
      </c>
      <c r="J148" s="22">
        <v>8677</v>
      </c>
      <c r="K148" s="23">
        <f t="shared" si="9"/>
        <v>7.190902385617148</v>
      </c>
    </row>
    <row r="149" spans="1:11" ht="15.75" customHeight="1">
      <c r="A149" s="15">
        <f t="shared" si="8"/>
        <v>145</v>
      </c>
      <c r="B149" s="74"/>
      <c r="C149" s="17" t="s">
        <v>252</v>
      </c>
      <c r="D149" s="18" t="s">
        <v>59</v>
      </c>
      <c r="E149" s="19" t="s">
        <v>76</v>
      </c>
      <c r="F149" s="20">
        <v>38513</v>
      </c>
      <c r="G149" s="18">
        <v>2</v>
      </c>
      <c r="H149" s="18">
        <v>18</v>
      </c>
      <c r="I149" s="21">
        <v>50497.5</v>
      </c>
      <c r="J149" s="22">
        <v>8602</v>
      </c>
      <c r="K149" s="23">
        <f t="shared" si="9"/>
        <v>5.8704371076493835</v>
      </c>
    </row>
    <row r="150" spans="1:11" ht="15.75" customHeight="1">
      <c r="A150" s="15">
        <f t="shared" si="8"/>
        <v>146</v>
      </c>
      <c r="B150" s="74"/>
      <c r="C150" s="17" t="s">
        <v>253</v>
      </c>
      <c r="D150" s="18" t="s">
        <v>88</v>
      </c>
      <c r="E150" s="19" t="s">
        <v>89</v>
      </c>
      <c r="F150" s="20">
        <v>38506</v>
      </c>
      <c r="G150" s="18">
        <v>5</v>
      </c>
      <c r="H150" s="18">
        <v>18</v>
      </c>
      <c r="I150" s="21">
        <v>50801.5</v>
      </c>
      <c r="J150" s="22">
        <v>8592</v>
      </c>
      <c r="K150" s="23">
        <f t="shared" si="9"/>
        <v>5.912651303538175</v>
      </c>
    </row>
    <row r="151" spans="1:11" ht="15.75" customHeight="1">
      <c r="A151" s="15">
        <f t="shared" si="8"/>
        <v>147</v>
      </c>
      <c r="B151" s="74"/>
      <c r="C151" s="17" t="s">
        <v>254</v>
      </c>
      <c r="D151" s="18" t="s">
        <v>59</v>
      </c>
      <c r="E151" s="19" t="s">
        <v>60</v>
      </c>
      <c r="F151" s="20">
        <v>38548</v>
      </c>
      <c r="G151" s="18">
        <v>5</v>
      </c>
      <c r="H151" s="18">
        <v>13</v>
      </c>
      <c r="I151" s="21">
        <v>56609</v>
      </c>
      <c r="J151" s="22">
        <v>8412</v>
      </c>
      <c r="K151" s="23">
        <f t="shared" si="9"/>
        <v>6.729553019495958</v>
      </c>
    </row>
    <row r="152" spans="1:11" ht="15.75" customHeight="1">
      <c r="A152" s="15">
        <f t="shared" si="8"/>
        <v>148</v>
      </c>
      <c r="B152" s="74"/>
      <c r="C152" s="17" t="s">
        <v>255</v>
      </c>
      <c r="D152" s="18" t="s">
        <v>12</v>
      </c>
      <c r="E152" s="19" t="s">
        <v>256</v>
      </c>
      <c r="F152" s="20">
        <v>38485</v>
      </c>
      <c r="G152" s="18">
        <v>13</v>
      </c>
      <c r="H152" s="18">
        <v>16</v>
      </c>
      <c r="I152" s="21">
        <v>42560.5</v>
      </c>
      <c r="J152" s="22">
        <v>7552</v>
      </c>
      <c r="K152" s="23">
        <f t="shared" si="9"/>
        <v>5.635659427966102</v>
      </c>
    </row>
    <row r="153" spans="1:11" ht="15.75" customHeight="1">
      <c r="A153" s="15">
        <f t="shared" si="8"/>
        <v>149</v>
      </c>
      <c r="B153" s="74"/>
      <c r="C153" s="17" t="s">
        <v>257</v>
      </c>
      <c r="D153" s="18" t="s">
        <v>17</v>
      </c>
      <c r="E153" s="19" t="s">
        <v>18</v>
      </c>
      <c r="F153" s="20">
        <v>38422</v>
      </c>
      <c r="G153" s="18">
        <v>22</v>
      </c>
      <c r="H153" s="18">
        <v>8</v>
      </c>
      <c r="I153" s="21">
        <v>58923</v>
      </c>
      <c r="J153" s="22">
        <v>7362</v>
      </c>
      <c r="K153" s="23">
        <f t="shared" si="9"/>
        <v>8.003667481662593</v>
      </c>
    </row>
    <row r="154" spans="1:11" ht="15.75" customHeight="1">
      <c r="A154" s="15">
        <f t="shared" si="8"/>
        <v>150</v>
      </c>
      <c r="B154" s="74"/>
      <c r="C154" s="17" t="s">
        <v>258</v>
      </c>
      <c r="D154" s="18" t="s">
        <v>71</v>
      </c>
      <c r="E154" s="19" t="s">
        <v>259</v>
      </c>
      <c r="F154" s="20">
        <v>38443</v>
      </c>
      <c r="G154" s="18">
        <v>7</v>
      </c>
      <c r="H154" s="18">
        <v>13</v>
      </c>
      <c r="I154" s="21">
        <v>41762</v>
      </c>
      <c r="J154" s="22">
        <v>6941</v>
      </c>
      <c r="K154" s="23">
        <f t="shared" si="9"/>
        <v>6.016712289295491</v>
      </c>
    </row>
    <row r="155" spans="1:11" ht="15.75" customHeight="1">
      <c r="A155" s="15">
        <f t="shared" si="8"/>
        <v>151</v>
      </c>
      <c r="B155" s="74"/>
      <c r="C155" s="17" t="s">
        <v>260</v>
      </c>
      <c r="D155" s="18" t="s">
        <v>224</v>
      </c>
      <c r="E155" s="19" t="s">
        <v>261</v>
      </c>
      <c r="F155" s="20">
        <v>38376</v>
      </c>
      <c r="G155" s="18">
        <v>7</v>
      </c>
      <c r="H155" s="18">
        <v>11</v>
      </c>
      <c r="I155" s="21">
        <v>53238.5</v>
      </c>
      <c r="J155" s="22">
        <v>6878</v>
      </c>
      <c r="K155" s="23">
        <f t="shared" si="9"/>
        <v>7.7404041872637395</v>
      </c>
    </row>
    <row r="156" spans="1:11" ht="15.75" customHeight="1">
      <c r="A156" s="15">
        <f t="shared" si="8"/>
        <v>152</v>
      </c>
      <c r="B156" s="74"/>
      <c r="C156" s="17" t="s">
        <v>262</v>
      </c>
      <c r="D156" s="18" t="s">
        <v>20</v>
      </c>
      <c r="E156" s="19" t="s">
        <v>251</v>
      </c>
      <c r="F156" s="20">
        <v>38352</v>
      </c>
      <c r="G156" s="18">
        <v>10</v>
      </c>
      <c r="H156" s="18">
        <v>10</v>
      </c>
      <c r="I156" s="21">
        <v>44892</v>
      </c>
      <c r="J156" s="22">
        <v>6797</v>
      </c>
      <c r="K156" s="23">
        <f t="shared" si="9"/>
        <v>6.604678534647639</v>
      </c>
    </row>
    <row r="157" spans="1:11" ht="15.75" customHeight="1">
      <c r="A157" s="15">
        <f t="shared" si="8"/>
        <v>153</v>
      </c>
      <c r="B157" s="74"/>
      <c r="C157" s="17" t="s">
        <v>263</v>
      </c>
      <c r="D157" s="18" t="s">
        <v>59</v>
      </c>
      <c r="E157" s="19" t="s">
        <v>264</v>
      </c>
      <c r="F157" s="20">
        <v>38415</v>
      </c>
      <c r="G157" s="18">
        <v>4</v>
      </c>
      <c r="H157" s="18">
        <v>15</v>
      </c>
      <c r="I157" s="21">
        <v>36890.5</v>
      </c>
      <c r="J157" s="22">
        <v>6739</v>
      </c>
      <c r="K157" s="23">
        <f t="shared" si="9"/>
        <v>5.474180145422169</v>
      </c>
    </row>
    <row r="158" spans="1:11" ht="15.75" customHeight="1">
      <c r="A158" s="15">
        <f t="shared" si="8"/>
        <v>154</v>
      </c>
      <c r="B158" s="74"/>
      <c r="C158" s="17" t="s">
        <v>265</v>
      </c>
      <c r="D158" s="18" t="s">
        <v>59</v>
      </c>
      <c r="E158" s="19" t="s">
        <v>207</v>
      </c>
      <c r="F158" s="20">
        <v>38464</v>
      </c>
      <c r="G158" s="18">
        <v>5</v>
      </c>
      <c r="H158" s="18">
        <v>18</v>
      </c>
      <c r="I158" s="21">
        <v>43119.5</v>
      </c>
      <c r="J158" s="22">
        <v>6719</v>
      </c>
      <c r="K158" s="23">
        <f t="shared" si="9"/>
        <v>6.417547254055663</v>
      </c>
    </row>
    <row r="159" spans="1:11" ht="15.75" customHeight="1">
      <c r="A159" s="15">
        <f t="shared" si="8"/>
        <v>155</v>
      </c>
      <c r="B159" s="74"/>
      <c r="C159" s="17" t="s">
        <v>46</v>
      </c>
      <c r="D159" s="18" t="s">
        <v>47</v>
      </c>
      <c r="E159" s="19" t="s">
        <v>48</v>
      </c>
      <c r="F159" s="20">
        <v>38667</v>
      </c>
      <c r="G159" s="18">
        <v>11</v>
      </c>
      <c r="H159" s="18">
        <v>2</v>
      </c>
      <c r="I159" s="21">
        <v>54549.5</v>
      </c>
      <c r="J159" s="22">
        <v>6394</v>
      </c>
      <c r="K159" s="23">
        <f t="shared" si="9"/>
        <v>8.53135752267751</v>
      </c>
    </row>
    <row r="160" spans="1:11" ht="15.75" customHeight="1">
      <c r="A160" s="15">
        <f t="shared" si="8"/>
        <v>156</v>
      </c>
      <c r="B160" s="74"/>
      <c r="C160" s="17" t="s">
        <v>266</v>
      </c>
      <c r="D160" s="18" t="s">
        <v>20</v>
      </c>
      <c r="E160" s="19" t="s">
        <v>267</v>
      </c>
      <c r="F160" s="20">
        <v>38548</v>
      </c>
      <c r="G160" s="18">
        <v>10</v>
      </c>
      <c r="H160" s="18">
        <v>12</v>
      </c>
      <c r="I160" s="21">
        <v>36193</v>
      </c>
      <c r="J160" s="22">
        <v>6116</v>
      </c>
      <c r="K160" s="23">
        <f t="shared" si="9"/>
        <v>5.917756703727926</v>
      </c>
    </row>
    <row r="161" spans="1:11" ht="15.75" customHeight="1">
      <c r="A161" s="15">
        <f t="shared" si="8"/>
        <v>157</v>
      </c>
      <c r="B161" s="74"/>
      <c r="C161" s="17" t="s">
        <v>268</v>
      </c>
      <c r="D161" s="18" t="s">
        <v>59</v>
      </c>
      <c r="E161" s="19" t="s">
        <v>269</v>
      </c>
      <c r="F161" s="20">
        <v>38471</v>
      </c>
      <c r="G161" s="18">
        <v>6</v>
      </c>
      <c r="H161" s="18">
        <v>17</v>
      </c>
      <c r="I161" s="21">
        <v>33817.5</v>
      </c>
      <c r="J161" s="22">
        <v>5781</v>
      </c>
      <c r="K161" s="23">
        <f t="shared" si="9"/>
        <v>5.849766476388168</v>
      </c>
    </row>
    <row r="162" spans="1:11" ht="15.75" customHeight="1">
      <c r="A162" s="15">
        <f t="shared" si="8"/>
        <v>158</v>
      </c>
      <c r="B162" s="74"/>
      <c r="C162" s="17" t="s">
        <v>270</v>
      </c>
      <c r="D162" s="18" t="s">
        <v>59</v>
      </c>
      <c r="E162" s="19" t="s">
        <v>271</v>
      </c>
      <c r="F162" s="20">
        <v>38387</v>
      </c>
      <c r="G162" s="18">
        <v>4</v>
      </c>
      <c r="H162" s="18">
        <v>22</v>
      </c>
      <c r="I162" s="21">
        <v>28174.5</v>
      </c>
      <c r="J162" s="22">
        <v>5340</v>
      </c>
      <c r="K162" s="23">
        <f t="shared" si="9"/>
        <v>5.276123595505618</v>
      </c>
    </row>
    <row r="163" spans="1:11" ht="15.75" customHeight="1">
      <c r="A163" s="15">
        <f t="shared" si="8"/>
        <v>159</v>
      </c>
      <c r="B163" s="74"/>
      <c r="C163" s="17" t="s">
        <v>272</v>
      </c>
      <c r="D163" s="18" t="s">
        <v>59</v>
      </c>
      <c r="E163" s="19" t="s">
        <v>273</v>
      </c>
      <c r="F163" s="20">
        <v>38513</v>
      </c>
      <c r="G163" s="18">
        <v>15</v>
      </c>
      <c r="H163" s="18">
        <v>10</v>
      </c>
      <c r="I163" s="21">
        <v>31467.5</v>
      </c>
      <c r="J163" s="22">
        <v>5053</v>
      </c>
      <c r="K163" s="23">
        <f t="shared" si="9"/>
        <v>6.227488620621413</v>
      </c>
    </row>
    <row r="164" spans="1:11" ht="15.75" customHeight="1">
      <c r="A164" s="15">
        <f t="shared" si="8"/>
        <v>160</v>
      </c>
      <c r="B164" s="74"/>
      <c r="C164" s="17" t="s">
        <v>274</v>
      </c>
      <c r="D164" s="18" t="s">
        <v>20</v>
      </c>
      <c r="E164" s="19" t="s">
        <v>42</v>
      </c>
      <c r="F164" s="20">
        <v>38464</v>
      </c>
      <c r="G164" s="18">
        <v>3</v>
      </c>
      <c r="H164" s="18">
        <v>19</v>
      </c>
      <c r="I164" s="21">
        <v>38567</v>
      </c>
      <c r="J164" s="22">
        <v>4961</v>
      </c>
      <c r="K164" s="23">
        <f t="shared" si="9"/>
        <v>7.77403749244104</v>
      </c>
    </row>
    <row r="165" spans="1:11" ht="15.75" customHeight="1">
      <c r="A165" s="15">
        <f aca="true" t="shared" si="10" ref="A165:A185">ROW()-4</f>
        <v>161</v>
      </c>
      <c r="B165" s="74"/>
      <c r="C165" s="17" t="s">
        <v>275</v>
      </c>
      <c r="D165" s="18" t="s">
        <v>59</v>
      </c>
      <c r="E165" s="19" t="s">
        <v>276</v>
      </c>
      <c r="F165" s="20">
        <v>38464</v>
      </c>
      <c r="G165" s="18">
        <v>4</v>
      </c>
      <c r="H165" s="18">
        <v>12</v>
      </c>
      <c r="I165" s="21">
        <v>25954.5</v>
      </c>
      <c r="J165" s="22">
        <v>4516</v>
      </c>
      <c r="K165" s="23">
        <f aca="true" t="shared" si="11" ref="K165:K186">I165/J165</f>
        <v>5.747232063773251</v>
      </c>
    </row>
    <row r="166" spans="1:11" ht="15.75" customHeight="1">
      <c r="A166" s="15">
        <f t="shared" si="10"/>
        <v>162</v>
      </c>
      <c r="B166" s="74"/>
      <c r="C166" s="17" t="s">
        <v>100</v>
      </c>
      <c r="D166" s="18" t="s">
        <v>71</v>
      </c>
      <c r="E166" s="19" t="s">
        <v>101</v>
      </c>
      <c r="F166" s="20">
        <v>38653</v>
      </c>
      <c r="G166" s="18">
        <v>3</v>
      </c>
      <c r="H166" s="18">
        <v>4</v>
      </c>
      <c r="I166" s="21">
        <v>33184</v>
      </c>
      <c r="J166" s="22">
        <v>4387</v>
      </c>
      <c r="K166" s="23">
        <f t="shared" si="11"/>
        <v>7.564166856621838</v>
      </c>
    </row>
    <row r="167" spans="1:11" ht="15.75" customHeight="1">
      <c r="A167" s="15">
        <f t="shared" si="10"/>
        <v>163</v>
      </c>
      <c r="B167" s="74"/>
      <c r="C167" s="17" t="s">
        <v>277</v>
      </c>
      <c r="D167" s="18" t="s">
        <v>12</v>
      </c>
      <c r="E167" s="19" t="s">
        <v>23</v>
      </c>
      <c r="F167" s="20">
        <v>38464</v>
      </c>
      <c r="G167" s="18">
        <v>10</v>
      </c>
      <c r="H167" s="18">
        <v>15</v>
      </c>
      <c r="I167" s="21">
        <v>27320.5</v>
      </c>
      <c r="J167" s="22">
        <v>4059</v>
      </c>
      <c r="K167" s="23">
        <f t="shared" si="11"/>
        <v>6.7308450357230845</v>
      </c>
    </row>
    <row r="168" spans="1:11" ht="15.75" customHeight="1">
      <c r="A168" s="15">
        <f t="shared" si="10"/>
        <v>164</v>
      </c>
      <c r="B168" s="74"/>
      <c r="C168" s="17" t="s">
        <v>278</v>
      </c>
      <c r="D168" s="18" t="s">
        <v>245</v>
      </c>
      <c r="E168" s="19" t="s">
        <v>279</v>
      </c>
      <c r="F168" s="20">
        <v>38415</v>
      </c>
      <c r="G168" s="18">
        <v>5</v>
      </c>
      <c r="H168" s="18">
        <v>25</v>
      </c>
      <c r="I168" s="21">
        <v>23550.5</v>
      </c>
      <c r="J168" s="22">
        <v>3756</v>
      </c>
      <c r="K168" s="23">
        <f t="shared" si="11"/>
        <v>6.270101171458999</v>
      </c>
    </row>
    <row r="169" spans="1:11" ht="15.75" customHeight="1">
      <c r="A169" s="15">
        <f t="shared" si="10"/>
        <v>165</v>
      </c>
      <c r="B169" s="74"/>
      <c r="C169" s="17" t="s">
        <v>280</v>
      </c>
      <c r="D169" s="18" t="s">
        <v>224</v>
      </c>
      <c r="E169" s="19" t="s">
        <v>23</v>
      </c>
      <c r="F169" s="20">
        <v>38618</v>
      </c>
      <c r="G169" s="18">
        <v>10</v>
      </c>
      <c r="H169" s="18">
        <v>5</v>
      </c>
      <c r="I169" s="21">
        <v>28502</v>
      </c>
      <c r="J169" s="22">
        <v>3728</v>
      </c>
      <c r="K169" s="23">
        <f t="shared" si="11"/>
        <v>7.6453862660944205</v>
      </c>
    </row>
    <row r="170" spans="1:11" ht="15.75" customHeight="1">
      <c r="A170" s="15">
        <f t="shared" si="10"/>
        <v>166</v>
      </c>
      <c r="B170" s="74"/>
      <c r="C170" s="17" t="s">
        <v>281</v>
      </c>
      <c r="D170" s="18" t="s">
        <v>59</v>
      </c>
      <c r="E170" s="19" t="s">
        <v>276</v>
      </c>
      <c r="F170" s="20">
        <v>38450</v>
      </c>
      <c r="G170" s="18">
        <v>4</v>
      </c>
      <c r="H170" s="18">
        <v>20</v>
      </c>
      <c r="I170" s="21">
        <v>23012.5</v>
      </c>
      <c r="J170" s="22">
        <v>3675</v>
      </c>
      <c r="K170" s="23">
        <f t="shared" si="11"/>
        <v>6.261904761904762</v>
      </c>
    </row>
    <row r="171" spans="1:11" ht="15.75" customHeight="1">
      <c r="A171" s="15">
        <f t="shared" si="10"/>
        <v>167</v>
      </c>
      <c r="B171" s="74"/>
      <c r="C171" s="17" t="s">
        <v>282</v>
      </c>
      <c r="D171" s="18" t="s">
        <v>59</v>
      </c>
      <c r="E171" s="19" t="s">
        <v>283</v>
      </c>
      <c r="F171" s="20">
        <v>38359</v>
      </c>
      <c r="G171" s="18">
        <v>4</v>
      </c>
      <c r="H171" s="18">
        <v>16</v>
      </c>
      <c r="I171" s="21">
        <v>18349</v>
      </c>
      <c r="J171" s="22">
        <v>3434</v>
      </c>
      <c r="K171" s="23">
        <f t="shared" si="11"/>
        <v>5.343331391962725</v>
      </c>
    </row>
    <row r="172" spans="1:11" ht="15.75" customHeight="1">
      <c r="A172" s="15">
        <f t="shared" si="10"/>
        <v>168</v>
      </c>
      <c r="B172" s="74"/>
      <c r="C172" s="17" t="s">
        <v>284</v>
      </c>
      <c r="D172" s="18" t="s">
        <v>134</v>
      </c>
      <c r="E172" s="19" t="s">
        <v>188</v>
      </c>
      <c r="F172" s="20">
        <v>38415</v>
      </c>
      <c r="G172" s="18">
        <v>5</v>
      </c>
      <c r="H172" s="18">
        <v>2</v>
      </c>
      <c r="I172" s="21">
        <v>28338</v>
      </c>
      <c r="J172" s="22">
        <v>3415</v>
      </c>
      <c r="K172" s="23">
        <f t="shared" si="11"/>
        <v>8.298096632503661</v>
      </c>
    </row>
    <row r="173" spans="1:11" ht="15.75" customHeight="1">
      <c r="A173" s="15">
        <f t="shared" si="10"/>
        <v>169</v>
      </c>
      <c r="B173" s="74"/>
      <c r="C173" s="17" t="s">
        <v>285</v>
      </c>
      <c r="D173" s="18" t="s">
        <v>47</v>
      </c>
      <c r="E173" s="19" t="s">
        <v>48</v>
      </c>
      <c r="F173" s="20">
        <v>38478</v>
      </c>
      <c r="G173" s="18">
        <v>1</v>
      </c>
      <c r="H173" s="18">
        <v>14</v>
      </c>
      <c r="I173" s="21">
        <v>21360</v>
      </c>
      <c r="J173" s="22">
        <v>3408</v>
      </c>
      <c r="K173" s="23">
        <f t="shared" si="11"/>
        <v>6.267605633802817</v>
      </c>
    </row>
    <row r="174" spans="1:11" ht="15.75" customHeight="1">
      <c r="A174" s="15">
        <f t="shared" si="10"/>
        <v>170</v>
      </c>
      <c r="B174" s="74"/>
      <c r="C174" s="17" t="s">
        <v>286</v>
      </c>
      <c r="D174" s="18" t="s">
        <v>25</v>
      </c>
      <c r="E174" s="19" t="s">
        <v>259</v>
      </c>
      <c r="F174" s="20">
        <v>38639</v>
      </c>
      <c r="G174" s="18">
        <v>4</v>
      </c>
      <c r="H174" s="18">
        <v>5</v>
      </c>
      <c r="I174" s="21">
        <v>23889</v>
      </c>
      <c r="J174" s="22">
        <v>3209</v>
      </c>
      <c r="K174" s="23">
        <f t="shared" si="11"/>
        <v>7.444375194764724</v>
      </c>
    </row>
    <row r="175" spans="1:11" ht="15.75" customHeight="1">
      <c r="A175" s="15">
        <f t="shared" si="10"/>
        <v>171</v>
      </c>
      <c r="B175" s="74"/>
      <c r="C175" s="17" t="s">
        <v>287</v>
      </c>
      <c r="D175" s="18" t="s">
        <v>20</v>
      </c>
      <c r="E175" s="19" t="s">
        <v>288</v>
      </c>
      <c r="F175" s="20">
        <v>38611</v>
      </c>
      <c r="G175" s="18">
        <v>5</v>
      </c>
      <c r="H175" s="18">
        <v>5</v>
      </c>
      <c r="I175" s="21">
        <v>24537</v>
      </c>
      <c r="J175" s="22">
        <v>3010</v>
      </c>
      <c r="K175" s="23">
        <f t="shared" si="11"/>
        <v>8.151827242524917</v>
      </c>
    </row>
    <row r="176" spans="1:11" ht="15.75" customHeight="1">
      <c r="A176" s="15">
        <f t="shared" si="10"/>
        <v>172</v>
      </c>
      <c r="B176" s="74"/>
      <c r="C176" s="17" t="s">
        <v>289</v>
      </c>
      <c r="D176" s="18" t="s">
        <v>47</v>
      </c>
      <c r="E176" s="19" t="s">
        <v>48</v>
      </c>
      <c r="F176" s="20">
        <v>38632</v>
      </c>
      <c r="G176" s="18">
        <v>5</v>
      </c>
      <c r="H176" s="18">
        <v>5</v>
      </c>
      <c r="I176" s="21">
        <v>21178</v>
      </c>
      <c r="J176" s="22">
        <v>2551</v>
      </c>
      <c r="K176" s="23">
        <f t="shared" si="11"/>
        <v>8.301842414739317</v>
      </c>
    </row>
    <row r="177" spans="1:11" ht="15.75" customHeight="1">
      <c r="A177" s="15">
        <f t="shared" si="10"/>
        <v>173</v>
      </c>
      <c r="B177" s="74"/>
      <c r="C177" s="17" t="s">
        <v>290</v>
      </c>
      <c r="D177" s="18" t="s">
        <v>59</v>
      </c>
      <c r="E177" s="19" t="s">
        <v>60</v>
      </c>
      <c r="F177" s="20">
        <v>38457</v>
      </c>
      <c r="G177" s="18">
        <v>1</v>
      </c>
      <c r="H177" s="18">
        <v>19</v>
      </c>
      <c r="I177" s="21">
        <v>16434.5</v>
      </c>
      <c r="J177" s="22">
        <v>2436</v>
      </c>
      <c r="K177" s="23">
        <f t="shared" si="11"/>
        <v>6.746510673234811</v>
      </c>
    </row>
    <row r="178" spans="1:11" ht="15.75" customHeight="1">
      <c r="A178" s="15">
        <f t="shared" si="10"/>
        <v>174</v>
      </c>
      <c r="B178" s="74"/>
      <c r="C178" s="17" t="s">
        <v>49</v>
      </c>
      <c r="D178" s="18" t="s">
        <v>20</v>
      </c>
      <c r="E178" s="19" t="s">
        <v>50</v>
      </c>
      <c r="F178" s="20">
        <v>38674</v>
      </c>
      <c r="G178" s="18">
        <v>6</v>
      </c>
      <c r="H178" s="18">
        <v>1</v>
      </c>
      <c r="I178" s="21">
        <v>15607</v>
      </c>
      <c r="J178" s="22">
        <v>2031</v>
      </c>
      <c r="K178" s="23">
        <f t="shared" si="11"/>
        <v>7.6843919251600195</v>
      </c>
    </row>
    <row r="179" spans="1:11" ht="15.75" customHeight="1">
      <c r="A179" s="15">
        <f t="shared" si="10"/>
        <v>175</v>
      </c>
      <c r="B179" s="74"/>
      <c r="C179" s="17" t="s">
        <v>68</v>
      </c>
      <c r="D179" s="18" t="s">
        <v>20</v>
      </c>
      <c r="E179" s="19" t="s">
        <v>69</v>
      </c>
      <c r="F179" s="20">
        <v>38667</v>
      </c>
      <c r="G179" s="18">
        <v>5</v>
      </c>
      <c r="H179" s="18">
        <v>2</v>
      </c>
      <c r="I179" s="21">
        <v>17270</v>
      </c>
      <c r="J179" s="22">
        <v>1998</v>
      </c>
      <c r="K179" s="23">
        <f t="shared" si="11"/>
        <v>8.643643643643644</v>
      </c>
    </row>
    <row r="180" spans="1:11" ht="15.75" customHeight="1">
      <c r="A180" s="15">
        <f t="shared" si="10"/>
        <v>176</v>
      </c>
      <c r="B180" s="74"/>
      <c r="C180" s="17" t="s">
        <v>291</v>
      </c>
      <c r="D180" s="18" t="s">
        <v>59</v>
      </c>
      <c r="E180" s="19" t="s">
        <v>259</v>
      </c>
      <c r="F180" s="20">
        <v>38582</v>
      </c>
      <c r="G180" s="18">
        <v>2</v>
      </c>
      <c r="H180" s="18">
        <v>7</v>
      </c>
      <c r="I180" s="21">
        <v>14946.5</v>
      </c>
      <c r="J180" s="22">
        <v>1957</v>
      </c>
      <c r="K180" s="23">
        <f t="shared" si="11"/>
        <v>7.637455288707205</v>
      </c>
    </row>
    <row r="181" spans="1:11" ht="15.75" customHeight="1">
      <c r="A181" s="15">
        <f t="shared" si="10"/>
        <v>177</v>
      </c>
      <c r="B181" s="74"/>
      <c r="C181" s="17" t="s">
        <v>55</v>
      </c>
      <c r="D181" s="18" t="s">
        <v>224</v>
      </c>
      <c r="E181" s="19" t="s">
        <v>57</v>
      </c>
      <c r="F181" s="20">
        <v>38674</v>
      </c>
      <c r="G181" s="18">
        <v>5</v>
      </c>
      <c r="H181" s="18">
        <v>1</v>
      </c>
      <c r="I181" s="21">
        <v>14959</v>
      </c>
      <c r="J181" s="22">
        <v>1548</v>
      </c>
      <c r="K181" s="23">
        <f t="shared" si="11"/>
        <v>9.66343669250646</v>
      </c>
    </row>
    <row r="182" spans="1:11" ht="15.75" customHeight="1">
      <c r="A182" s="15">
        <f t="shared" si="10"/>
        <v>178</v>
      </c>
      <c r="B182" s="74"/>
      <c r="C182" s="17" t="s">
        <v>93</v>
      </c>
      <c r="D182" s="18" t="s">
        <v>59</v>
      </c>
      <c r="E182" s="19" t="s">
        <v>292</v>
      </c>
      <c r="F182" s="20">
        <v>38653</v>
      </c>
      <c r="G182" s="18">
        <v>3</v>
      </c>
      <c r="H182" s="18">
        <v>4</v>
      </c>
      <c r="I182" s="21">
        <v>10201.5</v>
      </c>
      <c r="J182" s="22">
        <v>1356</v>
      </c>
      <c r="K182" s="23">
        <f t="shared" si="11"/>
        <v>7.523230088495575</v>
      </c>
    </row>
    <row r="183" spans="1:11" ht="15.75" customHeight="1">
      <c r="A183" s="15">
        <f t="shared" si="10"/>
        <v>179</v>
      </c>
      <c r="B183" s="74"/>
      <c r="C183" s="17" t="s">
        <v>176</v>
      </c>
      <c r="D183" s="18" t="s">
        <v>20</v>
      </c>
      <c r="E183" s="19" t="s">
        <v>293</v>
      </c>
      <c r="F183" s="20">
        <v>38541</v>
      </c>
      <c r="G183" s="18">
        <v>3</v>
      </c>
      <c r="H183" s="18">
        <v>14</v>
      </c>
      <c r="I183" s="21">
        <v>7317</v>
      </c>
      <c r="J183" s="22">
        <v>1274</v>
      </c>
      <c r="K183" s="23">
        <f t="shared" si="11"/>
        <v>5.743328100470958</v>
      </c>
    </row>
    <row r="184" spans="1:11" ht="15.75" customHeight="1">
      <c r="A184" s="15">
        <f t="shared" si="10"/>
        <v>180</v>
      </c>
      <c r="B184" s="74"/>
      <c r="C184" s="17" t="s">
        <v>294</v>
      </c>
      <c r="D184" s="18" t="s">
        <v>59</v>
      </c>
      <c r="E184" s="19" t="s">
        <v>295</v>
      </c>
      <c r="F184" s="20">
        <v>38408</v>
      </c>
      <c r="G184" s="18">
        <v>2</v>
      </c>
      <c r="H184" s="18">
        <v>6</v>
      </c>
      <c r="I184" s="21">
        <v>6140</v>
      </c>
      <c r="J184" s="22">
        <v>1067</v>
      </c>
      <c r="K184" s="23">
        <f t="shared" si="11"/>
        <v>5.754451733833177</v>
      </c>
    </row>
    <row r="185" spans="1:11" ht="15.75" customHeight="1" thickBot="1">
      <c r="A185" s="15">
        <f t="shared" si="10"/>
        <v>181</v>
      </c>
      <c r="B185" s="74"/>
      <c r="C185" s="17" t="s">
        <v>67</v>
      </c>
      <c r="D185" s="18" t="s">
        <v>12</v>
      </c>
      <c r="E185" s="19" t="s">
        <v>12</v>
      </c>
      <c r="F185" s="20">
        <v>38674</v>
      </c>
      <c r="G185" s="18">
        <v>1</v>
      </c>
      <c r="H185" s="18">
        <v>1</v>
      </c>
      <c r="I185" s="21">
        <v>5376</v>
      </c>
      <c r="J185" s="22">
        <v>810</v>
      </c>
      <c r="K185" s="23">
        <f t="shared" si="11"/>
        <v>6.637037037037037</v>
      </c>
    </row>
    <row r="186" spans="1:12" ht="19.5" customHeight="1" thickBot="1">
      <c r="A186" s="15"/>
      <c r="B186" s="77"/>
      <c r="C186" s="129" t="s">
        <v>108</v>
      </c>
      <c r="D186" s="129"/>
      <c r="E186" s="129"/>
      <c r="F186" s="129"/>
      <c r="G186" s="129"/>
      <c r="H186" s="129"/>
      <c r="I186" s="29">
        <f>SUM(I5:I185)</f>
        <v>144774775.02</v>
      </c>
      <c r="J186" s="30">
        <f>SUM(J5:J185)</f>
        <v>21922082</v>
      </c>
      <c r="K186" s="78">
        <f t="shared" si="11"/>
        <v>6.604061376104697</v>
      </c>
      <c r="L186" s="79"/>
    </row>
    <row r="187" spans="1:12" s="36" customFormat="1" ht="9.75" customHeight="1" thickBot="1">
      <c r="A187" s="15"/>
      <c r="B187" s="80"/>
      <c r="C187" s="81"/>
      <c r="D187" s="81"/>
      <c r="E187" s="81"/>
      <c r="F187" s="81"/>
      <c r="G187" s="81"/>
      <c r="H187" s="81"/>
      <c r="I187" s="82"/>
      <c r="J187" s="82"/>
      <c r="K187" s="82"/>
      <c r="L187" s="83"/>
    </row>
    <row r="188" spans="1:11" ht="19.5" customHeight="1">
      <c r="A188" s="15"/>
      <c r="B188" s="139" t="s">
        <v>296</v>
      </c>
      <c r="C188" s="141"/>
      <c r="D188" s="141"/>
      <c r="E188" s="175"/>
      <c r="F188" s="177" t="s">
        <v>297</v>
      </c>
      <c r="G188" s="127"/>
      <c r="H188" s="84">
        <v>151</v>
      </c>
      <c r="I188" s="85">
        <v>153091451.851</v>
      </c>
      <c r="J188" s="87">
        <v>25217617</v>
      </c>
      <c r="K188" s="88"/>
    </row>
    <row r="189" spans="1:11" ht="19.5" customHeight="1">
      <c r="A189" s="15"/>
      <c r="B189" s="176"/>
      <c r="C189" s="169"/>
      <c r="D189" s="169"/>
      <c r="E189" s="170"/>
      <c r="F189" s="169" t="s">
        <v>110</v>
      </c>
      <c r="G189" s="169"/>
      <c r="H189" s="89">
        <f>(A185-H188)/H188</f>
        <v>0.1986754966887417</v>
      </c>
      <c r="I189" s="90">
        <f>(GBO_TOTAL-I188)/I188</f>
        <v>-0.05432489358775178</v>
      </c>
      <c r="J189" s="90">
        <f>(ADM_TOTAL-J188)/J188</f>
        <v>-0.1306838390003306</v>
      </c>
      <c r="K189" s="91"/>
    </row>
    <row r="190" spans="1:11" ht="19.5" customHeight="1" thickBot="1">
      <c r="A190" s="15"/>
      <c r="B190" s="133" t="s">
        <v>298</v>
      </c>
      <c r="C190" s="134"/>
      <c r="D190" s="134"/>
      <c r="E190" s="135"/>
      <c r="F190" s="178" t="s">
        <v>299</v>
      </c>
      <c r="G190" s="179"/>
      <c r="H190" s="92">
        <v>9</v>
      </c>
      <c r="I190" s="93">
        <f>(GBO_TOTAL-(((I188+((I188/100)*H190)))))/(((I188+((I188/100)*H190))))</f>
        <v>-0.13240815925481816</v>
      </c>
      <c r="J190" s="94"/>
      <c r="K190" s="95"/>
    </row>
    <row r="191" spans="1:11" ht="9.75" customHeight="1" thickBot="1">
      <c r="A191" s="15"/>
      <c r="B191" s="46"/>
      <c r="C191" s="96"/>
      <c r="D191" s="48"/>
      <c r="E191" s="97"/>
      <c r="F191" s="50"/>
      <c r="G191" s="50"/>
      <c r="H191" s="50"/>
      <c r="I191" s="98"/>
      <c r="J191" s="99"/>
      <c r="K191" s="99"/>
    </row>
    <row r="192" spans="1:13" ht="19.5" customHeight="1">
      <c r="A192" s="15"/>
      <c r="B192" s="139" t="s">
        <v>113</v>
      </c>
      <c r="C192" s="160"/>
      <c r="D192" s="160"/>
      <c r="E192" s="161"/>
      <c r="F192" s="183" t="s">
        <v>12</v>
      </c>
      <c r="G192" s="184"/>
      <c r="H192" s="184"/>
      <c r="I192" s="185"/>
      <c r="J192" s="100">
        <f>SUMIF(DIST:DIST_TOTAL,"WB",ADM:ADM_TOTAL)</f>
        <v>6461429</v>
      </c>
      <c r="K192" s="101">
        <f>SUM(J192/J186)</f>
        <v>0.29474522538507064</v>
      </c>
      <c r="M192" s="39"/>
    </row>
    <row r="193" spans="1:11" ht="19.5" customHeight="1">
      <c r="A193" s="15"/>
      <c r="B193" s="162"/>
      <c r="C193" s="163"/>
      <c r="D193" s="163"/>
      <c r="E193" s="164"/>
      <c r="F193" s="180" t="s">
        <v>17</v>
      </c>
      <c r="G193" s="181"/>
      <c r="H193" s="181"/>
      <c r="I193" s="182"/>
      <c r="J193" s="102">
        <f>SUMIF(DIST:DIST_TOTAL,"UIP",ADM:ADM_TOTAL)</f>
        <v>5488500</v>
      </c>
      <c r="K193" s="104">
        <f>SUM(J193/J186)</f>
        <v>0.25036399371191115</v>
      </c>
    </row>
    <row r="194" spans="1:11" ht="19.5" customHeight="1">
      <c r="A194" s="15"/>
      <c r="B194" s="162"/>
      <c r="C194" s="163"/>
      <c r="D194" s="163"/>
      <c r="E194" s="164"/>
      <c r="F194" s="180" t="s">
        <v>20</v>
      </c>
      <c r="G194" s="181"/>
      <c r="H194" s="181"/>
      <c r="I194" s="182"/>
      <c r="J194" s="102">
        <f>SUMIF(DIST:DIST_TOTAL,"OZEN",ADM:ADM_TOTAL)</f>
        <v>7473368</v>
      </c>
      <c r="K194" s="104">
        <f>SUM(J194/J186)</f>
        <v>0.34090594132436874</v>
      </c>
    </row>
    <row r="195" spans="1:11" ht="19.5" customHeight="1">
      <c r="A195" s="15"/>
      <c r="B195" s="162"/>
      <c r="C195" s="163"/>
      <c r="D195" s="163"/>
      <c r="E195" s="164"/>
      <c r="F195" s="180" t="s">
        <v>25</v>
      </c>
      <c r="G195" s="181"/>
      <c r="H195" s="181"/>
      <c r="I195" s="182"/>
      <c r="J195" s="102">
        <f>SUMIF(DIST:DIST_TOTAL,"MEDYAVIZYON",ADM:ADM_TOTAL)</f>
        <v>1085997</v>
      </c>
      <c r="K195" s="104">
        <f>SUM(J195/J186)</f>
        <v>0.04953895346254065</v>
      </c>
    </row>
    <row r="196" spans="1:11" ht="19.5" customHeight="1">
      <c r="A196" s="15"/>
      <c r="B196" s="162"/>
      <c r="C196" s="163"/>
      <c r="D196" s="163"/>
      <c r="E196" s="164"/>
      <c r="F196" s="180" t="s">
        <v>88</v>
      </c>
      <c r="G196" s="181"/>
      <c r="H196" s="181"/>
      <c r="I196" s="182"/>
      <c r="J196" s="102">
        <f>SUMIF(DIST:DIST_TOTAL,"KENDA",ADM:ADM_TOTAL)</f>
        <v>483800</v>
      </c>
      <c r="K196" s="104">
        <f>SUM(J196/J186)</f>
        <v>0.022069071724118174</v>
      </c>
    </row>
    <row r="197" spans="1:11" ht="19.5" customHeight="1" thickBot="1">
      <c r="A197" s="15"/>
      <c r="B197" s="165"/>
      <c r="C197" s="166"/>
      <c r="D197" s="166"/>
      <c r="E197" s="167"/>
      <c r="F197" s="186" t="s">
        <v>114</v>
      </c>
      <c r="G197" s="187"/>
      <c r="H197" s="187"/>
      <c r="I197" s="188"/>
      <c r="J197" s="105">
        <f>+ADM_TOTAL-J192-J193-J194-J195-J196</f>
        <v>928988</v>
      </c>
      <c r="K197" s="106">
        <f>SUM(J197/J186)</f>
        <v>0.04237681439199069</v>
      </c>
    </row>
    <row r="198" spans="1:11" ht="9.75" customHeight="1" thickBot="1">
      <c r="A198" s="15"/>
      <c r="B198" s="46"/>
      <c r="C198" s="96"/>
      <c r="D198" s="48"/>
      <c r="E198" s="97"/>
      <c r="F198" s="50"/>
      <c r="G198" s="50"/>
      <c r="H198" s="50"/>
      <c r="I198" s="98"/>
      <c r="J198" s="99"/>
      <c r="K198" s="99"/>
    </row>
    <row r="199" spans="1:11" ht="19.5" customHeight="1">
      <c r="A199" s="15"/>
      <c r="B199" s="139" t="s">
        <v>113</v>
      </c>
      <c r="C199" s="160"/>
      <c r="D199" s="160"/>
      <c r="E199" s="161"/>
      <c r="F199" s="173" t="s">
        <v>300</v>
      </c>
      <c r="G199" s="174"/>
      <c r="H199" s="174"/>
      <c r="I199" s="107">
        <f>SUM(GBO:GBO20)</f>
        <v>77040365.75</v>
      </c>
      <c r="J199" s="108">
        <f>SUM(ADM:ADM20)</f>
        <v>12108654</v>
      </c>
      <c r="K199" s="109"/>
    </row>
    <row r="200" spans="1:11" ht="19.5" customHeight="1">
      <c r="A200" s="15"/>
      <c r="B200" s="162"/>
      <c r="C200" s="163"/>
      <c r="D200" s="163"/>
      <c r="E200" s="164"/>
      <c r="F200" s="168" t="s">
        <v>12</v>
      </c>
      <c r="G200" s="169"/>
      <c r="H200" s="169"/>
      <c r="I200" s="170"/>
      <c r="J200" s="102">
        <f>SUMIF(DIST:DIST20,"WB",ADM:ADM20)</f>
        <v>2689968</v>
      </c>
      <c r="K200" s="104">
        <f>SUM(J200/J199)</f>
        <v>0.22215252000759125</v>
      </c>
    </row>
    <row r="201" spans="1:11" ht="19.5" customHeight="1">
      <c r="A201" s="15"/>
      <c r="B201" s="162"/>
      <c r="C201" s="163"/>
      <c r="D201" s="163"/>
      <c r="E201" s="164"/>
      <c r="F201" s="168" t="s">
        <v>17</v>
      </c>
      <c r="G201" s="169"/>
      <c r="H201" s="169"/>
      <c r="I201" s="170"/>
      <c r="J201" s="102">
        <f>SUMIF(DIST:DIST20,"UIP",ADM:ADM20)</f>
        <v>2890403</v>
      </c>
      <c r="K201" s="104">
        <f>SUM(J201/J199)</f>
        <v>0.23870555719900824</v>
      </c>
    </row>
    <row r="202" spans="1:11" ht="19.5" customHeight="1">
      <c r="A202" s="15"/>
      <c r="B202" s="162"/>
      <c r="C202" s="163"/>
      <c r="D202" s="163"/>
      <c r="E202" s="164"/>
      <c r="F202" s="168" t="s">
        <v>20</v>
      </c>
      <c r="G202" s="169"/>
      <c r="H202" s="169"/>
      <c r="I202" s="170"/>
      <c r="J202" s="102">
        <f>SUMIF(DIST:DIST20,"OZEN",ADM:ADM20)</f>
        <v>5567368</v>
      </c>
      <c r="K202" s="104">
        <f>SUM(J202/J199)</f>
        <v>0.45978421713924605</v>
      </c>
    </row>
    <row r="203" spans="1:11" ht="19.5" customHeight="1">
      <c r="A203" s="15"/>
      <c r="B203" s="162"/>
      <c r="C203" s="163"/>
      <c r="D203" s="163"/>
      <c r="E203" s="164"/>
      <c r="F203" s="168" t="s">
        <v>25</v>
      </c>
      <c r="G203" s="169"/>
      <c r="H203" s="169"/>
      <c r="I203" s="170"/>
      <c r="J203" s="102">
        <f>SUMIF(DIST:DIST20,"MEDYAVIZYON",ADM:ADM20)</f>
        <v>557089</v>
      </c>
      <c r="K203" s="104">
        <f>SUM(J203/J199)</f>
        <v>0.046007508348987425</v>
      </c>
    </row>
    <row r="204" spans="1:11" ht="19.5" customHeight="1">
      <c r="A204" s="15"/>
      <c r="B204" s="162"/>
      <c r="C204" s="163"/>
      <c r="D204" s="163"/>
      <c r="E204" s="164"/>
      <c r="F204" s="168" t="s">
        <v>88</v>
      </c>
      <c r="G204" s="169"/>
      <c r="H204" s="169"/>
      <c r="I204" s="170"/>
      <c r="J204" s="102">
        <f>SUMIF(DIST:DIST20,"KENDA",ADM:ADM20)</f>
        <v>0</v>
      </c>
      <c r="K204" s="104">
        <f>SUM(J204/J199)</f>
        <v>0</v>
      </c>
    </row>
    <row r="205" spans="1:11" ht="19.5" customHeight="1" thickBot="1">
      <c r="A205" s="15"/>
      <c r="B205" s="165"/>
      <c r="C205" s="166"/>
      <c r="D205" s="166"/>
      <c r="E205" s="167"/>
      <c r="F205" s="171" t="s">
        <v>114</v>
      </c>
      <c r="G205" s="142"/>
      <c r="H205" s="142"/>
      <c r="I205" s="172"/>
      <c r="J205" s="105">
        <f>+J199-J200-J201-J202-J203-J204</f>
        <v>403826</v>
      </c>
      <c r="K205" s="110">
        <f>SUM(J205/J199)</f>
        <v>0.03335019730516703</v>
      </c>
    </row>
    <row r="207" spans="1:13" s="72" customFormat="1" ht="24.75" customHeight="1">
      <c r="A207" s="71"/>
      <c r="B207" s="111" t="s">
        <v>301</v>
      </c>
      <c r="C207" s="111"/>
      <c r="D207" s="111"/>
      <c r="E207" s="111"/>
      <c r="F207" s="111"/>
      <c r="G207" s="111"/>
      <c r="H207" s="111"/>
      <c r="I207" s="111"/>
      <c r="J207" s="111"/>
      <c r="K207" s="111"/>
      <c r="L207" s="71"/>
      <c r="M207" s="71"/>
    </row>
  </sheetData>
  <mergeCells count="31">
    <mergeCell ref="B207:K207"/>
    <mergeCell ref="B190:E190"/>
    <mergeCell ref="F190:G190"/>
    <mergeCell ref="F193:I193"/>
    <mergeCell ref="F194:I194"/>
    <mergeCell ref="B192:E197"/>
    <mergeCell ref="F192:I192"/>
    <mergeCell ref="F197:I197"/>
    <mergeCell ref="F196:I196"/>
    <mergeCell ref="F195:I195"/>
    <mergeCell ref="C186:H186"/>
    <mergeCell ref="B188:E189"/>
    <mergeCell ref="F188:G188"/>
    <mergeCell ref="F189:G189"/>
    <mergeCell ref="B199:E205"/>
    <mergeCell ref="F202:I202"/>
    <mergeCell ref="F205:I205"/>
    <mergeCell ref="F203:I203"/>
    <mergeCell ref="F204:I204"/>
    <mergeCell ref="F199:H199"/>
    <mergeCell ref="F200:I200"/>
    <mergeCell ref="F201:I201"/>
    <mergeCell ref="B1:K1"/>
    <mergeCell ref="C3:C4"/>
    <mergeCell ref="D3:D4"/>
    <mergeCell ref="E3:E4"/>
    <mergeCell ref="F3:F4"/>
    <mergeCell ref="G3:G4"/>
    <mergeCell ref="H3:H4"/>
    <mergeCell ref="K3:K4"/>
    <mergeCell ref="I3:J3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300" verticalDpi="3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Gokhan Elyetistiren</cp:lastModifiedBy>
  <dcterms:created xsi:type="dcterms:W3CDTF">2005-11-29T15:26:21Z</dcterms:created>
  <dcterms:modified xsi:type="dcterms:W3CDTF">2005-11-29T15:28:40Z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2088549485</vt:i4>
  </property>
  <property fmtid="{D5CDD505-2E9C-101B-9397-08002B2CF9AE}" pid="4" name="_EmailSubje">
    <vt:lpwstr>Weekly &amp; All Box Office Reports</vt:lpwstr>
  </property>
  <property fmtid="{D5CDD505-2E9C-101B-9397-08002B2CF9AE}" pid="5" name="_AuthorEma">
    <vt:lpwstr>Gokhan.Elyetistiren@warnerbros.com</vt:lpwstr>
  </property>
  <property fmtid="{D5CDD505-2E9C-101B-9397-08002B2CF9AE}" pid="6" name="_AuthorEmailDisplayNa">
    <vt:lpwstr>Elyetistiren, Gokhan</vt:lpwstr>
  </property>
</Properties>
</file>