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Haftalık'!$A$1:$J$13</definedName>
    <definedName name="_xlnm.Print_Area" localSheetId="1">'Bir Film Tüm Filmler'!$A$3:$N$55</definedName>
  </definedNames>
  <calcPr fullCalcOnLoad="1"/>
</workbook>
</file>

<file path=xl/sharedStrings.xml><?xml version="1.0" encoding="utf-8"?>
<sst xmlns="http://schemas.openxmlformats.org/spreadsheetml/2006/main" count="144" uniqueCount="100">
  <si>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</si>
  <si>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</si>
  <si>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</si>
  <si>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</si>
  <si>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</si>
  <si>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</si>
  <si>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</si>
  <si>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</si>
  <si>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</si>
  <si>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</si>
  <si>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</si>
  <si>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</si>
  <si>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</si>
  <si>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</si>
  <si>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</si>
  <si>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</si>
  <si>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</si>
  <si>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</si>
  <si>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</si>
  <si>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</si>
  <si>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</si>
  <si>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</si>
  <si>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</si>
  <si>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</si>
  <si>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</si>
  <si>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</si>
  <si>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</si>
  <si>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</si>
  <si>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</si>
  <si>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</si>
  <si>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</si>
  <si>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</si>
  <si>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</si>
  <si>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</si>
  <si>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</si>
  <si>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</si>
  <si>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</si>
  <si>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</si>
  <si>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</si>
  <si>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</si>
  <si>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</si>
  <si>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</si>
  <si>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</si>
  <si>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</si>
  <si>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</si>
  <si>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</si>
  <si>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</si>
  <si>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</si>
  <si>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</si>
  <si>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</si>
  <si>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</si>
  <si>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</si>
  <si>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</si>
  <si>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</si>
  <si>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</si>
  <si>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</si>
  <si>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</si>
  <si>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</si>
  <si>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</si>
  <si>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</si>
  <si>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</si>
  <si>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</si>
  <si>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</si>
  <si>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</si>
  <si>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</si>
  <si>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</si>
  <si>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</si>
  <si>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</si>
  <si>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</si>
  <si>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</si>
  <si>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</si>
  <si>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</si>
  <si>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</si>
  <si>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</si>
  <si>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</si>
  <si>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</si>
  <si>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</si>
  <si>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</si>
  <si>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</si>
  <si>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</si>
  <si>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</si>
  <si>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</si>
  <si>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</si>
  <si>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</si>
  <si>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</si>
  <si>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</si>
  <si>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</si>
  <si>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</si>
  <si>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</si>
  <si>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</si>
  <si>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</si>
  <si>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</si>
  <si>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VA, VIE &amp; DEVIENS (LIVE &amp; BECOME)</t>
  </si>
  <si>
    <t>DEAR WENDY</t>
  </si>
  <si>
    <t>SIR F. - TRUST F.</t>
  </si>
  <si>
    <t>MANDERLAY</t>
  </si>
  <si>
    <t>2005 / 46</t>
  </si>
  <si>
    <t>11 - 17 Kasım 2005</t>
  </si>
  <si>
    <r>
      <t>17 Kasım 2005</t>
    </r>
    <r>
      <rPr>
        <b/>
        <sz val="14"/>
        <color indexed="9"/>
        <rFont val="Arial"/>
        <family val="2"/>
      </rPr>
      <t xml:space="preserve"> İtibarı ile</t>
    </r>
  </si>
  <si>
    <t>BİR FİLM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</si>
</sst>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7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506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148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439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2190750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showGridLines="0" tabSelected="1" zoomScale="88" zoomScaleNormal="88" workbookViewId="0" topLeftCell="A1">
      <selection activeCell="B3" sqref="B3"/>
    </sheetView>
  </sheetViews>
  <sheetFormatPr defaultColWidth="9.140625" defaultRowHeight="12.75"/>
  <cols>
    <col min="1" max="1" width="4.57421875" style="34" bestFit="1" customWidth="1"/>
    <col min="2" max="2" width="53.7109375" style="36" bestFit="1" customWidth="1"/>
    <col min="3" max="3" width="28.421875" style="36" bestFit="1" customWidth="1"/>
    <col min="4" max="4" width="12.421875" style="36" bestFit="1" customWidth="1"/>
    <col min="5" max="5" width="9.00390625" style="36" customWidth="1"/>
    <col min="6" max="6" width="10.421875" style="36" bestFit="1" customWidth="1"/>
    <col min="7" max="7" width="12.57421875" style="36" bestFit="1" customWidth="1"/>
    <col min="8" max="8" width="18.421875" style="36" bestFit="1" customWidth="1"/>
    <col min="9" max="9" width="15.00390625" style="36" customWidth="1"/>
    <col min="10" max="10" width="17.140625" style="36" customWidth="1"/>
    <col min="11" max="11" width="3.8515625" style="37" customWidth="1"/>
    <col min="12" max="16384" width="9.140625" style="37" customWidth="1"/>
  </cols>
  <sheetData>
    <row r="1" ht="8.25" customHeight="1" thickBot="1"/>
    <row r="2" spans="2:10" ht="18" customHeight="1">
      <c r="B2" s="39"/>
      <c r="C2" s="49" t="s">
        <v>8</v>
      </c>
      <c r="D2" s="49"/>
      <c r="E2" s="49"/>
      <c r="F2" s="49"/>
      <c r="G2" s="50"/>
      <c r="H2" s="51"/>
      <c r="I2" s="42" t="s">
        <v>11</v>
      </c>
      <c r="J2" s="43" t="s">
        <v>96</v>
      </c>
    </row>
    <row r="3" spans="2:10" ht="18" customHeight="1" thickBot="1">
      <c r="B3" s="39" t="s">
        <v>99</v>
      </c>
      <c r="C3" s="50"/>
      <c r="D3" s="50"/>
      <c r="E3" s="50"/>
      <c r="F3" s="50"/>
      <c r="G3" s="50"/>
      <c r="H3" s="51"/>
      <c r="I3" s="47" t="s">
        <v>97</v>
      </c>
      <c r="J3" s="48"/>
    </row>
    <row r="4" spans="2:10" ht="18" customHeight="1" thickBot="1">
      <c r="B4" s="39"/>
      <c r="C4" s="50"/>
      <c r="D4" s="50"/>
      <c r="E4" s="50"/>
      <c r="F4" s="50"/>
      <c r="G4" s="50"/>
      <c r="H4" s="51"/>
      <c r="I4" s="44" t="s">
        <v>9</v>
      </c>
      <c r="J4" s="45" t="s">
        <v>10</v>
      </c>
    </row>
    <row r="5" ht="10.5" customHeight="1" thickBot="1"/>
    <row r="6" spans="1:10" s="38" customFormat="1" ht="34.5" customHeight="1" thickBot="1">
      <c r="A6" s="40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1">
        <v>1</v>
      </c>
      <c r="B7" s="3" t="s">
        <v>95</v>
      </c>
      <c r="C7" s="4" t="s">
        <v>84</v>
      </c>
      <c r="D7" s="5">
        <v>38660</v>
      </c>
      <c r="E7" s="6">
        <v>2</v>
      </c>
      <c r="F7" s="6">
        <v>8</v>
      </c>
      <c r="G7" s="7">
        <v>2834</v>
      </c>
      <c r="H7" s="28">
        <v>21430</v>
      </c>
      <c r="I7" s="7">
        <f>4953+2834</f>
        <v>7787</v>
      </c>
      <c r="J7" s="28">
        <f>37589.5+21430</f>
        <v>59019.5</v>
      </c>
      <c r="K7" s="46"/>
    </row>
    <row r="8" spans="1:11" s="2" customFormat="1" ht="24" customHeight="1">
      <c r="A8" s="41">
        <v>2</v>
      </c>
      <c r="B8" s="3" t="s">
        <v>92</v>
      </c>
      <c r="C8" s="4" t="s">
        <v>84</v>
      </c>
      <c r="D8" s="5">
        <v>38639</v>
      </c>
      <c r="E8" s="6">
        <v>5</v>
      </c>
      <c r="F8" s="6">
        <v>7</v>
      </c>
      <c r="G8" s="7">
        <v>559</v>
      </c>
      <c r="H8" s="28">
        <v>4183</v>
      </c>
      <c r="I8" s="7">
        <f>3714+3514+2496+1322+559</f>
        <v>11605</v>
      </c>
      <c r="J8" s="28">
        <f>28963.5+28618+20693+7789.5+4183</f>
        <v>90247</v>
      </c>
      <c r="K8" s="46"/>
    </row>
    <row r="9" spans="1:11" s="2" customFormat="1" ht="22.5" customHeight="1">
      <c r="A9" s="41">
        <v>3</v>
      </c>
      <c r="B9" s="3" t="s">
        <v>78</v>
      </c>
      <c r="C9" s="4" t="s">
        <v>79</v>
      </c>
      <c r="D9" s="5">
        <v>38527</v>
      </c>
      <c r="E9" s="6">
        <v>15</v>
      </c>
      <c r="F9" s="6">
        <v>2</v>
      </c>
      <c r="G9" s="7">
        <v>440</v>
      </c>
      <c r="H9" s="28">
        <v>1412</v>
      </c>
      <c r="I9" s="7">
        <f>22276+10695+6895+8027+5355+5096+3300+2445+1008+304+141+354+317+59+440</f>
        <v>66712</v>
      </c>
      <c r="J9" s="28">
        <f>154087+69943.5+42582.5+46660.5+28605+26705.5+16050+12214+4188+1367.5+522.5+1501.5+1585+314+1412</f>
        <v>407738.5</v>
      </c>
      <c r="K9" s="46"/>
    </row>
    <row r="10" spans="1:11" s="2" customFormat="1" ht="24" customHeight="1">
      <c r="A10" s="41">
        <v>4</v>
      </c>
      <c r="B10" s="3" t="s">
        <v>93</v>
      </c>
      <c r="C10" s="4" t="s">
        <v>94</v>
      </c>
      <c r="D10" s="5">
        <v>38653</v>
      </c>
      <c r="E10" s="6">
        <v>3</v>
      </c>
      <c r="F10" s="6">
        <v>3</v>
      </c>
      <c r="G10" s="7">
        <v>177</v>
      </c>
      <c r="H10" s="28">
        <v>928</v>
      </c>
      <c r="I10" s="7">
        <f>734+283+177</f>
        <v>1194</v>
      </c>
      <c r="J10" s="28">
        <f>5926+2349+928</f>
        <v>9203</v>
      </c>
      <c r="K10" s="46"/>
    </row>
    <row r="11" spans="1:11" s="2" customFormat="1" ht="24" customHeight="1">
      <c r="A11" s="41">
        <v>5</v>
      </c>
      <c r="B11" s="3" t="s">
        <v>75</v>
      </c>
      <c r="C11" s="4" t="s">
        <v>13</v>
      </c>
      <c r="D11" s="5">
        <v>38499</v>
      </c>
      <c r="E11" s="6">
        <v>22</v>
      </c>
      <c r="F11" s="6">
        <v>1</v>
      </c>
      <c r="G11" s="7">
        <v>58</v>
      </c>
      <c r="H11" s="28">
        <v>177</v>
      </c>
      <c r="I11" s="7">
        <f>2789+1727+1388+680+1807+625+989+1020+889+910+721+589+638+984+701+821+834+332+182+881+915+58</f>
        <v>20480</v>
      </c>
      <c r="J11" s="28">
        <f>22778+10601+8594+4583+9364.5+3598+6225.5+6523+4933.5+4428+3825.5+3189+3765.5+5757.5+4033+4106+4021+2190+1121.5+3123+2905+177</f>
        <v>119842.5</v>
      </c>
      <c r="K11" s="46"/>
    </row>
    <row r="12" spans="2:10" ht="5.25" customHeight="1" thickBot="1">
      <c r="B12" s="35"/>
      <c r="C12" s="35"/>
      <c r="D12" s="35"/>
      <c r="E12" s="35"/>
      <c r="F12" s="35"/>
      <c r="G12" s="35"/>
      <c r="H12" s="35"/>
      <c r="I12" s="35"/>
      <c r="J12" s="35"/>
    </row>
    <row r="13" spans="2:10" ht="23.25" customHeight="1" thickBot="1">
      <c r="B13" s="52" t="s">
        <v>7</v>
      </c>
      <c r="C13" s="53"/>
      <c r="D13" s="53"/>
      <c r="E13" s="54"/>
      <c r="F13" s="11">
        <f>SUM(F7:F11)</f>
        <v>21</v>
      </c>
      <c r="G13" s="11">
        <f>SUM(G7:G11)</f>
        <v>4068</v>
      </c>
      <c r="H13" s="30">
        <f>SUM(H7:H11)</f>
        <v>28130</v>
      </c>
      <c r="I13" s="12"/>
      <c r="J13" s="13"/>
    </row>
  </sheetData>
  <mergeCells count="3">
    <mergeCell ref="I3:J3"/>
    <mergeCell ref="C2:H4"/>
    <mergeCell ref="B13:E13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showGridLines="0" zoomScale="75" zoomScaleNormal="75" workbookViewId="0" topLeftCell="A1">
      <pane ySplit="3" topLeftCell="BM17" activePane="bottomLeft" state="frozen"/>
      <selection pane="topLeft" activeCell="A1" sqref="A1"/>
      <selection pane="bottomLeft" activeCell="A55" sqref="A55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32.25" customHeight="1" thickBot="1">
      <c r="B2" s="60" t="s">
        <v>60</v>
      </c>
      <c r="C2" s="59"/>
      <c r="D2" s="59"/>
      <c r="E2" s="59"/>
      <c r="F2" s="18"/>
      <c r="G2" s="59" t="s">
        <v>97</v>
      </c>
      <c r="H2" s="59"/>
      <c r="I2" s="59"/>
      <c r="J2" s="59"/>
      <c r="K2" s="18"/>
      <c r="L2" s="55" t="s">
        <v>98</v>
      </c>
      <c r="M2" s="56"/>
      <c r="N2" s="57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/>
      <c r="H21" s="6"/>
      <c r="I21" s="7"/>
      <c r="J21" s="28"/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5</v>
      </c>
      <c r="M25" s="7">
        <f>2621+4+5+132</f>
        <v>2762</v>
      </c>
      <c r="N25" s="28">
        <f>18106+18+22+396</f>
        <v>18542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/>
      <c r="H26" s="6"/>
      <c r="I26" s="7"/>
      <c r="J26" s="28"/>
      <c r="K26" s="19"/>
      <c r="L26" s="27">
        <v>44</v>
      </c>
      <c r="M26" s="7">
        <f>2163+1471+615+1236+357+358+195+933+960+80+56+1398+280+276+591+164+361+518+293+103+301+247+224+51+848+220+412+166+22+536+123+6+263+197+142+97+466+146+116+546+45+99+20+317</f>
        <v>18018</v>
      </c>
      <c r="N26" s="28">
        <f>16606+11130+4061.5+5737+1614+1984+785.5+5650+4931+409+232.5+8724+843+873+3100+725+2255+2250.5+1355+468+1195+1088+913+219+3445+937.5+1963+707.5+110+1565+602+24+1113+815.5+590.5+307.5+1412+680+500+1987.5+202+445.5+60+951</f>
        <v>95567.5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13</v>
      </c>
      <c r="M29" s="7">
        <f>403+221+252+261+155+77+125+113+56+96+52+42+317</f>
        <v>2170</v>
      </c>
      <c r="N29" s="28">
        <f>2895+1626+1476.5+1507+862+426+713.5+474+414+469+312+215+951</f>
        <v>12341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/>
      <c r="H32" s="6"/>
      <c r="I32" s="7"/>
      <c r="J32" s="28"/>
      <c r="K32" s="19"/>
      <c r="L32" s="27">
        <v>34</v>
      </c>
      <c r="M32" s="7">
        <f>2660+1406+106+75+61+271+429+485+62+14+280+721+7+646+379+386+205+141+83+158+275+168+238+156+103+484+248+147+244+130+81+17+116+317</f>
        <v>11299</v>
      </c>
      <c r="N32" s="28">
        <f>22733+11878+583+516+373+2422+2504+3441.5+350.5+68+1897.5+3010+49+3856+2297+1544+820+501+378.5+751.5+881+717+999+980+461.5+2219+1282+792+883.5+952+527+53+594+951</f>
        <v>72265.5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16</v>
      </c>
      <c r="M35" s="7">
        <f>1759+778+463+182+67+577+223+24+704+102+50+518+57+364+277+594</f>
        <v>6739</v>
      </c>
      <c r="N35" s="28">
        <f>12655+5564+3062+1171+557+3637+1264.5+128+2583+408+369.5+1538.5+247+1093+831+1872</f>
        <v>36980.5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19</v>
      </c>
      <c r="M37" s="7">
        <f>1043+205+41+179+99+91+56+57+101+13+53+20+22+10+93+38+114+4+197</f>
        <v>2436</v>
      </c>
      <c r="N37" s="28">
        <f>8654+1524+287+1058.5+552+527+319+303+404+49+174+152+110+53+517+172+612+14+953</f>
        <v>16434.5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12</v>
      </c>
      <c r="M38" s="7">
        <f>1431+1027+344+210+158+210+13+43+90+277+317+396</f>
        <v>4516</v>
      </c>
      <c r="N38" s="28">
        <f>10744.5+7671+1880.5+630+474+630+103+330.5+521+831+951+1188</f>
        <v>25954.5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17</v>
      </c>
      <c r="M40" s="7">
        <f>793+1489+459+383+125+339+39+267+251+314+60+142+290+96+82+154+23+475</f>
        <v>5781</v>
      </c>
      <c r="N40" s="28">
        <f>4633.5+10319+3559+2977+751.5+1629.5+197.5+1509+1287+1380+246+616+1374.5+699+380+724+110+1425</f>
        <v>33817.5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21</v>
      </c>
      <c r="M41" s="7">
        <f>1985+833+407+233+1740+569+382+450+436+683+891+715+675+348+374+258+143+102+274+17+19</f>
        <v>11534</v>
      </c>
      <c r="N41" s="28">
        <f>15495+5698+2196+1745+9962+3199.5+1919+2082+1903.5+2735.5+6104.5+3886+3618+1859.5+1628.5+1019+545+290+1382+114+64.5</f>
        <v>67446.5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>
        <v>22</v>
      </c>
      <c r="H42" s="6">
        <v>1</v>
      </c>
      <c r="I42" s="7">
        <v>58</v>
      </c>
      <c r="J42" s="28">
        <v>177</v>
      </c>
      <c r="K42" s="19"/>
      <c r="L42" s="27">
        <v>22</v>
      </c>
      <c r="M42" s="7">
        <f>2789+1727+1388+680+1807+625+989+1020+889+910+721+589+638+984+701+821+834+332+182+881+915+58</f>
        <v>20480</v>
      </c>
      <c r="N42" s="28">
        <f>22778+10601+8594+4583+9364.5+3598+6225.5+6523+4933.5+4428+3825.5+3189+3765.5+5757.5+4033+4106+4021+2190+1121.5+3123+2905+177</f>
        <v>119842.5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/>
      <c r="H44" s="6"/>
      <c r="I44" s="7"/>
      <c r="J44" s="28"/>
      <c r="K44" s="19"/>
      <c r="L44" s="27">
        <v>18</v>
      </c>
      <c r="M44" s="7">
        <f>1398+789+237+833+250+754+477+600+452+378+243+147+330+455+70+317+792+80</f>
        <v>8602</v>
      </c>
      <c r="N44" s="28">
        <f>11460+4486+1917+5649+1921+4419.5+2697.5+3893+2316+2457.5+1307+659.5+1738+1545+458+951+2376+246.5</f>
        <v>50497.5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>
        <v>15</v>
      </c>
      <c r="H45" s="6">
        <v>2</v>
      </c>
      <c r="I45" s="7">
        <v>440</v>
      </c>
      <c r="J45" s="28">
        <v>1412</v>
      </c>
      <c r="K45" s="19"/>
      <c r="L45" s="27">
        <v>15</v>
      </c>
      <c r="M45" s="7">
        <f>22276+10695+6895+8027+5355+5096+3300+2445+1008+304+141+354+317+59+440</f>
        <v>66712</v>
      </c>
      <c r="N45" s="28">
        <f>154087+69943.5+42582.5+46660.5+28605+26705.5+16050+12214+4188+1367.5+522.5+1501.5+1585+314+1412</f>
        <v>407738.5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13</v>
      </c>
      <c r="M47" s="7">
        <f>1417+942+490+1547+820+734+453+492+521+723+171+34+68</f>
        <v>8412</v>
      </c>
      <c r="N47" s="28">
        <f>12907+8305+3709+9521+5595+4291.5+2313.5+2410+2771+3491+829+102+364</f>
        <v>56609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/>
      <c r="H48" s="6"/>
      <c r="I48" s="7"/>
      <c r="J48" s="28"/>
      <c r="K48" s="19"/>
      <c r="L48" s="27">
        <v>12</v>
      </c>
      <c r="M48" s="7">
        <f>5784+3021+2132+2749+1971+1476+548+235+132+276+72+47</f>
        <v>18443</v>
      </c>
      <c r="N48" s="28">
        <f>46886+23773.5+13445+15927.5+10251.5+6843+2778+954+709+1175+367+167.5</f>
        <v>123277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7</v>
      </c>
      <c r="M49" s="7">
        <f>614+403+373+249+20+227+71</f>
        <v>1957</v>
      </c>
      <c r="N49" s="28">
        <f>5147+3151+2811+1993+134+1294+416.5</f>
        <v>14946.5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/>
      <c r="H50" s="6"/>
      <c r="I50" s="7"/>
      <c r="J50" s="28"/>
      <c r="K50" s="19"/>
      <c r="L50" s="27">
        <v>8</v>
      </c>
      <c r="M50" s="7">
        <f>3582+2311+1634+907+581+536+60+475</f>
        <v>10086</v>
      </c>
      <c r="N50" s="28">
        <f>31296+19081.5+11825+6700+3918.5+3397+311+1425</f>
        <v>77954</v>
      </c>
    </row>
    <row r="51" spans="1:14" ht="18.75" customHeigh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/>
      <c r="H51" s="6"/>
      <c r="I51" s="7"/>
      <c r="J51" s="28"/>
      <c r="K51" s="19"/>
      <c r="L51" s="27">
        <v>4</v>
      </c>
      <c r="M51" s="7">
        <f>5199+2957+1586+911</f>
        <v>10653</v>
      </c>
      <c r="N51" s="28">
        <f>37775.5+21253+11530+4890</f>
        <v>75448.5</v>
      </c>
    </row>
    <row r="52" spans="1:14" ht="18.75" customHeight="1">
      <c r="A52" s="15">
        <v>49</v>
      </c>
      <c r="B52" s="31" t="s">
        <v>92</v>
      </c>
      <c r="C52" s="32" t="s">
        <v>84</v>
      </c>
      <c r="D52" s="5">
        <v>38639</v>
      </c>
      <c r="E52" s="21">
        <v>7</v>
      </c>
      <c r="F52" s="19"/>
      <c r="G52" s="6">
        <v>5</v>
      </c>
      <c r="H52" s="6">
        <v>7</v>
      </c>
      <c r="I52" s="7">
        <v>559</v>
      </c>
      <c r="J52" s="28">
        <v>4183</v>
      </c>
      <c r="K52" s="19"/>
      <c r="L52" s="27">
        <v>5</v>
      </c>
      <c r="M52" s="7">
        <f>3714+3514+2496+1322+559</f>
        <v>11605</v>
      </c>
      <c r="N52" s="28">
        <f>28963.5+28618+20693+7789.5+4183</f>
        <v>90247</v>
      </c>
    </row>
    <row r="53" spans="1:14" ht="18.75" customHeight="1">
      <c r="A53" s="15">
        <v>50</v>
      </c>
      <c r="B53" s="31" t="s">
        <v>93</v>
      </c>
      <c r="C53" s="32" t="s">
        <v>94</v>
      </c>
      <c r="D53" s="5">
        <v>38653</v>
      </c>
      <c r="E53" s="21">
        <v>3</v>
      </c>
      <c r="F53" s="19"/>
      <c r="G53" s="6">
        <v>3</v>
      </c>
      <c r="H53" s="6">
        <v>3</v>
      </c>
      <c r="I53" s="7">
        <v>177</v>
      </c>
      <c r="J53" s="28">
        <v>928</v>
      </c>
      <c r="K53" s="19"/>
      <c r="L53" s="27">
        <v>3</v>
      </c>
      <c r="M53" s="7">
        <f>734+283+177</f>
        <v>1194</v>
      </c>
      <c r="N53" s="28">
        <f>5926+2349+928</f>
        <v>9203</v>
      </c>
    </row>
    <row r="54" spans="1:14" ht="18.75" customHeight="1" thickBot="1">
      <c r="A54" s="15">
        <v>51</v>
      </c>
      <c r="B54" s="31" t="s">
        <v>95</v>
      </c>
      <c r="C54" s="32" t="s">
        <v>84</v>
      </c>
      <c r="D54" s="5">
        <v>38660</v>
      </c>
      <c r="E54" s="21">
        <v>8</v>
      </c>
      <c r="F54" s="19"/>
      <c r="G54" s="6">
        <v>2</v>
      </c>
      <c r="H54" s="6">
        <v>8</v>
      </c>
      <c r="I54" s="7">
        <v>2834</v>
      </c>
      <c r="J54" s="28">
        <v>21430</v>
      </c>
      <c r="K54" s="19"/>
      <c r="L54" s="27">
        <v>2</v>
      </c>
      <c r="M54" s="7">
        <f>4953+2834</f>
        <v>7787</v>
      </c>
      <c r="N54" s="28">
        <f>37589.5+21430</f>
        <v>59019.5</v>
      </c>
    </row>
    <row r="55" spans="2:14" ht="19.5" customHeight="1" thickBot="1">
      <c r="B55" s="52" t="s">
        <v>7</v>
      </c>
      <c r="C55" s="58"/>
      <c r="D55" s="58"/>
      <c r="E55" s="11">
        <f>SUM(E4:E54)</f>
        <v>298</v>
      </c>
      <c r="F55" s="17"/>
      <c r="G55" s="16"/>
      <c r="H55" s="11">
        <f>SUM(H4:H54)</f>
        <v>21</v>
      </c>
      <c r="I55" s="11">
        <f>SUM(I4:I54)</f>
        <v>4068</v>
      </c>
      <c r="J55" s="30">
        <f>SUM(J4:J54)</f>
        <v>28130</v>
      </c>
      <c r="K55" s="17"/>
      <c r="L55" s="11"/>
      <c r="M55" s="11">
        <f>SUM(M4:M54)</f>
        <v>589287</v>
      </c>
      <c r="N55" s="30">
        <f>SUM(N4:N54)</f>
        <v>3425930.55</v>
      </c>
    </row>
  </sheetData>
  <mergeCells count="4">
    <mergeCell ref="L2:N2"/>
    <mergeCell ref="B55:D55"/>
    <mergeCell ref="G2:J2"/>
    <mergeCell ref="B2:E2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2005-11-18T13:55:58Z</cp:lastPrinted>
  <dcterms:created xsi:type="dcterms:W3CDTF">2004-03-26T15:51:12Z</dcterms:created>
  <dcterms:modified xsi:type="dcterms:W3CDTF">2005-11-20T07:13:20Z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852497250</vt:i4>
  </property>
  <property fmtid="{D5CDD505-2E9C-101B-9397-08002B2CF9AE}" pid="3" name="_EmailSubject">
    <vt:lpwstr>Bir Film 2005/46.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