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8825" windowHeight="12210" activeTab="0"/>
  </bookViews>
  <sheets>
    <sheet name="21 Oct 05 - 27 Oct 05 (WK 43)" sheetId="1" r:id="rId1"/>
    <sheet name="31 Dec 04 - 27 Oct 05 (ALL 43)" sheetId="2" r:id="rId2"/>
    <sheet name="28 Oct 05 - 03 Nov 05 (WK 44)" sheetId="3" r:id="rId3"/>
    <sheet name="31 Dec 04 - 03 Nov 05 (ALL 44)" sheetId="4" r:id="rId4"/>
  </sheets>
  <definedNames>
    <definedName name="ADM" localSheetId="3">'31 Dec 04 - 03 Nov 05 (ALL 44)'!$J$4</definedName>
    <definedName name="ADM" localSheetId="1">'31 Dec 04 - 27 Oct 05 (ALL 43)'!$J$4</definedName>
    <definedName name="ADM">#REF!</definedName>
    <definedName name="ADM_TOTAL" localSheetId="3">'31 Dec 04 - 03 Nov 05 (ALL 44)'!$J$173</definedName>
    <definedName name="ADM_TOTAL" localSheetId="1">'31 Dec 04 - 27 Oct 05 (ALL 43)'!$J$166</definedName>
    <definedName name="ADM_TOTAL">#REF!</definedName>
    <definedName name="ADM20" localSheetId="3">'31 Dec 04 - 03 Nov 05 (ALL 44)'!$J$24</definedName>
    <definedName name="ADM20" localSheetId="1">'31 Dec 04 - 27 Oct 05 (ALL 43)'!$J$24</definedName>
    <definedName name="ADM20">#REF!</definedName>
    <definedName name="DIST" localSheetId="3">'31 Dec 04 - 03 Nov 05 (ALL 44)'!$D$4</definedName>
    <definedName name="DIST" localSheetId="1">'31 Dec 04 - 27 Oct 05 (ALL 43)'!$D$4</definedName>
    <definedName name="DIST">#REF!</definedName>
    <definedName name="DIST_TOTAL" localSheetId="3">'31 Dec 04 - 03 Nov 05 (ALL 44)'!$D$173</definedName>
    <definedName name="DIST_TOTAL" localSheetId="1">'31 Dec 04 - 27 Oct 05 (ALL 43)'!$D$166</definedName>
    <definedName name="DIST_TOTAL">#REF!</definedName>
    <definedName name="DIST20" localSheetId="3">'31 Dec 04 - 03 Nov 05 (ALL 44)'!$D$24</definedName>
    <definedName name="DIST20" localSheetId="1">'31 Dec 04 - 27 Oct 05 (ALL 43)'!$D$24</definedName>
    <definedName name="DIST20">#REF!</definedName>
    <definedName name="GBO" localSheetId="3">'31 Dec 04 - 03 Nov 05 (ALL 44)'!$I$4</definedName>
    <definedName name="GBO" localSheetId="1">'31 Dec 04 - 27 Oct 05 (ALL 43)'!$I$4</definedName>
    <definedName name="GBO">#REF!</definedName>
    <definedName name="GBO_TOTAL" localSheetId="3">'31 Dec 04 - 03 Nov 05 (ALL 44)'!$I$173</definedName>
    <definedName name="GBO_TOTAL" localSheetId="1">'31 Dec 04 - 27 Oct 05 (ALL 43)'!$I$166</definedName>
    <definedName name="GBO_TOTAL">#REF!</definedName>
    <definedName name="GBO20" localSheetId="3">'31 Dec 04 - 03 Nov 05 (ALL 44)'!$I$24</definedName>
    <definedName name="GBO20" localSheetId="1">'31 Dec 04 - 27 Oct 05 (ALL 43)'!$I$24</definedName>
    <definedName name="GBO20">#REF!</definedName>
    <definedName name="_xlnm.Print_Titles" localSheetId="0">'21 Oct 05 - 27 Oct 05 (WK 43)'!$1:$4</definedName>
    <definedName name="_xlnm.Print_Titles" localSheetId="2">'28 Oct 05 - 03 Nov 05 (WK 44)'!$1:$4</definedName>
    <definedName name="_xlnm.Print_Titles" localSheetId="3">'31 Dec 04 - 03 Nov 05 (ALL 44)'!$1:$4</definedName>
    <definedName name="_xlnm.Print_Titles" localSheetId="1">'31 Dec 04 - 27 Oct 05 (ALL 43)'!$1:$4</definedName>
    <definedName name="SB" localSheetId="3">'31 Dec 04 - 03 Nov 05 (ALL 44)'!$A$4</definedName>
    <definedName name="SB" localSheetId="1">'31 Dec 04 - 27 Oct 05 (ALL 43)'!$A$4</definedName>
    <definedName name="SB">#REF!</definedName>
    <definedName name="SS" localSheetId="3">'31 Dec 04 - 03 Nov 05 (ALL 44)'!$K$172</definedName>
    <definedName name="SS" localSheetId="1">'31 Dec 04 - 27 Oct 05 (ALL 43)'!$K$165</definedName>
    <definedName name="SS">#REF!</definedName>
    <definedName name="WEADM" localSheetId="0">'21 Oct 05 - 27 Oct 05 (WK 43)'!$J$4</definedName>
    <definedName name="WEADM" localSheetId="2">'28 Oct 05 - 03 Nov 05 (WK 44)'!$J$4</definedName>
    <definedName name="WEADM">#REF!</definedName>
    <definedName name="WEADM_TOTAL" localSheetId="0">'21 Oct 05 - 27 Oct 05 (WK 43)'!$J$70</definedName>
    <definedName name="WEADM_TOTAL" localSheetId="2">'28 Oct 05 - 03 Nov 05 (WK 44)'!$J$52</definedName>
    <definedName name="WEADM_TOTAL">#REF!</definedName>
    <definedName name="WEDIST" localSheetId="0">'21 Oct 05 - 27 Oct 05 (WK 43)'!$D$4</definedName>
    <definedName name="WEDIST" localSheetId="2">'28 Oct 05 - 03 Nov 05 (WK 44)'!$D$4</definedName>
    <definedName name="WEDIST">#REF!</definedName>
    <definedName name="WEDIST_TOTAL" localSheetId="0">'21 Oct 05 - 27 Oct 05 (WK 43)'!$D$70</definedName>
    <definedName name="WEDIST_TOTAL" localSheetId="2">'28 Oct 05 - 03 Nov 05 (WK 44)'!$D$52</definedName>
    <definedName name="WEDIST_TOTAL">#REF!</definedName>
    <definedName name="WESB" localSheetId="0">'21 Oct 05 - 27 Oct 05 (WK 43)'!$A$4</definedName>
    <definedName name="WESB" localSheetId="2">'28 Oct 05 - 03 Nov 05 (WK 44)'!$A$4</definedName>
    <definedName name="WESB">#REF!</definedName>
    <definedName name="WESS" localSheetId="0">'21 Oct 05 - 27 Oct 05 (WK 43)'!#REF!</definedName>
    <definedName name="WESS" localSheetId="2">'28 Oct 05 - 03 Nov 05 (WK 44)'!#REF!</definedName>
    <definedName name="WESS">#REF!</definedName>
  </definedNames>
  <calcPr fullCalcOnLoad="1"/>
</workbook>
</file>

<file path=xl/sharedStrings.xml><?xml version="1.0" encoding="utf-8"?>
<sst xmlns="http://schemas.openxmlformats.org/spreadsheetml/2006/main" count="1449" uniqueCount="291">
  <si>
    <t>T I T L E</t>
  </si>
  <si>
    <t>DISTRIBUTOR</t>
  </si>
  <si>
    <t>COMPANY</t>
  </si>
  <si>
    <t>RELEASE DATE</t>
  </si>
  <si>
    <t>WEEKS IN REL</t>
  </si>
  <si>
    <t># OF SCR</t>
  </si>
  <si>
    <t>THIS WEEK</t>
  </si>
  <si>
    <t xml:space="preserve">         CUMULATIVE  </t>
  </si>
  <si>
    <t>AVG.TICKET PRICE</t>
  </si>
  <si>
    <t>G.B.O. YTL</t>
  </si>
  <si>
    <t>ADMISSION</t>
  </si>
  <si>
    <t>LORD OF WAR</t>
  </si>
  <si>
    <t>WB</t>
  </si>
  <si>
    <t>PRA</t>
  </si>
  <si>
    <t>DOOM</t>
  </si>
  <si>
    <t>UIP</t>
  </si>
  <si>
    <t>UNIVERSAL</t>
  </si>
  <si>
    <t>40 YEARS OLD VIRGIN</t>
  </si>
  <si>
    <t>IMAM, THE</t>
  </si>
  <si>
    <t>OZEN</t>
  </si>
  <si>
    <t>MARMARA</t>
  </si>
  <si>
    <t>CAVE, THE</t>
  </si>
  <si>
    <t>MEDYAVIZYON</t>
  </si>
  <si>
    <t>LAKESHORE</t>
  </si>
  <si>
    <t>TRANSPORTER 2</t>
  </si>
  <si>
    <t>FOX</t>
  </si>
  <si>
    <t>WEDDING CRASHERS</t>
  </si>
  <si>
    <t>OZEN - UMUT</t>
  </si>
  <si>
    <t>MUST LOVE DOGS</t>
  </si>
  <si>
    <t>WARNER BROS.</t>
  </si>
  <si>
    <t>NIGHTWATCH (NOCHNOY DOZOR)</t>
  </si>
  <si>
    <t>NIFES (BRIDES)</t>
  </si>
  <si>
    <t>UMUT SANAT</t>
  </si>
  <si>
    <t>UMUT - OZEN</t>
  </si>
  <si>
    <t>CINDERELLA MAN</t>
  </si>
  <si>
    <t>BUENA VISTA</t>
  </si>
  <si>
    <t>GODSEND</t>
  </si>
  <si>
    <t>LIONS GATE</t>
  </si>
  <si>
    <t>GOAL !</t>
  </si>
  <si>
    <t>UPSIDE OF ANGER</t>
  </si>
  <si>
    <t>CHANTIER</t>
  </si>
  <si>
    <t>MEDIA 8</t>
  </si>
  <si>
    <t>SINEMA BIR MUCIZEDIR</t>
  </si>
  <si>
    <t>UGUR</t>
  </si>
  <si>
    <t>DEUCE BIGALOW 2</t>
  </si>
  <si>
    <t>COLUMBIA</t>
  </si>
  <si>
    <t>VA, VIE EST DEVIENS</t>
  </si>
  <si>
    <t>BIR FILM</t>
  </si>
  <si>
    <t>BIR - ERMAN</t>
  </si>
  <si>
    <t>FOUR BROTHERS</t>
  </si>
  <si>
    <t>PARAMOUNT</t>
  </si>
  <si>
    <t>MADAGASCAR</t>
  </si>
  <si>
    <t>DREAMWORKS</t>
  </si>
  <si>
    <t>SAHARA</t>
  </si>
  <si>
    <t>AVSAR</t>
  </si>
  <si>
    <t>DEVIL'S REJECTS</t>
  </si>
  <si>
    <t>KENDA</t>
  </si>
  <si>
    <t>ANS</t>
  </si>
  <si>
    <t>SPONGE BOB SQUARE PANTS</t>
  </si>
  <si>
    <t>STEALTH</t>
  </si>
  <si>
    <t>SON OF THE MASK</t>
  </si>
  <si>
    <t>ISLAND, THE</t>
  </si>
  <si>
    <t>RED EYE</t>
  </si>
  <si>
    <t>IMMORTAL (AD VITAM)</t>
  </si>
  <si>
    <t>TF 1</t>
  </si>
  <si>
    <t>PARADISE NOW</t>
  </si>
  <si>
    <t>CELLULOID</t>
  </si>
  <si>
    <t>CHARLIE AND THE CHOCOLATE FACTORY</t>
  </si>
  <si>
    <t>SAMARIA</t>
  </si>
  <si>
    <t>CINECLICK ASIA</t>
  </si>
  <si>
    <t>HOTEL RWANDA</t>
  </si>
  <si>
    <t>BANYO</t>
  </si>
  <si>
    <t>ALTIOKLAR</t>
  </si>
  <si>
    <t>MR. &amp; MRS. SMITH</t>
  </si>
  <si>
    <t>PINEMA</t>
  </si>
  <si>
    <t>SUMMIT</t>
  </si>
  <si>
    <t>NABOER (NEXT DOOR)</t>
  </si>
  <si>
    <t>STRINGS</t>
  </si>
  <si>
    <t>TRUST</t>
  </si>
  <si>
    <t>GALLIPOLI</t>
  </si>
  <si>
    <t>EKIP</t>
  </si>
  <si>
    <t>YOUNG ADAM</t>
  </si>
  <si>
    <t>LIMON</t>
  </si>
  <si>
    <t>GARFIELD</t>
  </si>
  <si>
    <t>EL LOBO</t>
  </si>
  <si>
    <t>MONSIEUR IBRAHIM</t>
  </si>
  <si>
    <t>ARP</t>
  </si>
  <si>
    <t>STRANDVASKAREN (DROWNING GHOST)</t>
  </si>
  <si>
    <t>SIR FILM</t>
  </si>
  <si>
    <t>NORDISK</t>
  </si>
  <si>
    <t>SKY HIGH</t>
  </si>
  <si>
    <t>VODKA LEMON</t>
  </si>
  <si>
    <t>BKM</t>
  </si>
  <si>
    <t>HOUSE OF D</t>
  </si>
  <si>
    <t>35 MILIM</t>
  </si>
  <si>
    <t>DARK WATER</t>
  </si>
  <si>
    <t>SKELETON KEY</t>
  </si>
  <si>
    <t>O OUTRO LADO DA RUA</t>
  </si>
  <si>
    <t>GUESS WHO</t>
  </si>
  <si>
    <t>YES</t>
  </si>
  <si>
    <t>PRENDIMI L'ANIMA (SOUL KEEPER)</t>
  </si>
  <si>
    <t>ADRIANA</t>
  </si>
  <si>
    <t>LES TEXTILES</t>
  </si>
  <si>
    <t>ONE MISSED CALL 2</t>
  </si>
  <si>
    <t>HORIZON</t>
  </si>
  <si>
    <t>SA SOM I HIMMELEN</t>
  </si>
  <si>
    <t>PATHE</t>
  </si>
  <si>
    <t>THIRTYFIVE SOMETHING</t>
  </si>
  <si>
    <t>ROBOTS</t>
  </si>
  <si>
    <t>PLEASURE IS MINE</t>
  </si>
  <si>
    <t>WILD BUNCH</t>
  </si>
  <si>
    <t>TROUBLE</t>
  </si>
  <si>
    <t>ICE AGE</t>
  </si>
  <si>
    <t>BEWITCHED</t>
  </si>
  <si>
    <t>EDUKATORS</t>
  </si>
  <si>
    <t>PARDON</t>
  </si>
  <si>
    <t>PLATO</t>
  </si>
  <si>
    <t>CRASH</t>
  </si>
  <si>
    <t>FANTASTIC FOUR</t>
  </si>
  <si>
    <t>STAR WARS EPISODE III</t>
  </si>
  <si>
    <t>POOH'S HEFFALUMP MOVIE</t>
  </si>
  <si>
    <t>TOTAL</t>
  </si>
  <si>
    <t>LAST WEEK</t>
  </si>
  <si>
    <t>CHANGE</t>
  </si>
  <si>
    <t>SAME PERIOD LAST YEAR (22 OCT 2004 - 28 OCT 2004)</t>
  </si>
  <si>
    <t xml:space="preserve"> b/(w) than last year</t>
  </si>
  <si>
    <t>DISTRIBUTOR TOTALS (ADMS)</t>
  </si>
  <si>
    <t>OTHERS</t>
  </si>
  <si>
    <t>DISTRIBUT0R SHARES</t>
  </si>
  <si>
    <t>DISTRIBUTOR SHARES                                                           SAME PERIOD LAST YEAR</t>
  </si>
  <si>
    <t>Bu rapor; 35 Milim, Avşar Film, Bir Film, Chantier, Kenda, Medyavizyon, Özen Film, Pinema, Sir Film, UIP, Umut Sanat ve Warner Bros.'un 
sağlamış olduğu bilgiler doğrultusunda hazırlanmıştır.</t>
  </si>
  <si>
    <t># OF
PRINTS</t>
  </si>
  <si>
    <t>WEEK IN REL</t>
  </si>
  <si>
    <t>HABABAM SINIFI ASKERDE</t>
  </si>
  <si>
    <t>ARZU - FIDA</t>
  </si>
  <si>
    <t>HIRSIZ VAR</t>
  </si>
  <si>
    <t>MEDYAPIM</t>
  </si>
  <si>
    <t>GONUL YARASI</t>
  </si>
  <si>
    <t>FILMACASS</t>
  </si>
  <si>
    <t>GALLIPOLI (aka GELIBOLU)</t>
  </si>
  <si>
    <t>KINGDOM OF HEAVEN</t>
  </si>
  <si>
    <t>WAR OF THE WORLDS</t>
  </si>
  <si>
    <t>EGRETI GELIN</t>
  </si>
  <si>
    <t>YESILCAM</t>
  </si>
  <si>
    <t>OCEAN'S 12</t>
  </si>
  <si>
    <t>INCREDIBLES, THE</t>
  </si>
  <si>
    <t>RING 2</t>
  </si>
  <si>
    <t>SANS KAPIYI KIRINCA</t>
  </si>
  <si>
    <t>OGER</t>
  </si>
  <si>
    <t>CONSTANTINE</t>
  </si>
  <si>
    <t>MEET THE FOCKERS</t>
  </si>
  <si>
    <t>POLAR EXPRESS</t>
  </si>
  <si>
    <t>BATMAN BEGINS</t>
  </si>
  <si>
    <t>INTERPRETER</t>
  </si>
  <si>
    <t>AVIATOR</t>
  </si>
  <si>
    <t>O SIMDI MAHKUM</t>
  </si>
  <si>
    <t>GREEN PINE</t>
  </si>
  <si>
    <t>EMPIRE OF THE WOLVES</t>
  </si>
  <si>
    <t>HERO</t>
  </si>
  <si>
    <t>FOCUS</t>
  </si>
  <si>
    <t>ANLAT ISTANBUL</t>
  </si>
  <si>
    <t>TMC</t>
  </si>
  <si>
    <t>HIDE AND SEEK</t>
  </si>
  <si>
    <t>BOOGEYMAN</t>
  </si>
  <si>
    <t>SENATOR</t>
  </si>
  <si>
    <t>CLOSER</t>
  </si>
  <si>
    <t>MONSTER IN LAW</t>
  </si>
  <si>
    <t>CHARLIE &amp; THE CHOCOLATE FACTORY</t>
  </si>
  <si>
    <t>HITCH</t>
  </si>
  <si>
    <t>LEMONY SNICKETS</t>
  </si>
  <si>
    <t>MILLION DOLLAR BABY</t>
  </si>
  <si>
    <t>SHALL WE DANCE</t>
  </si>
  <si>
    <t>HOUSE OF WAX</t>
  </si>
  <si>
    <t>SIN CITY</t>
  </si>
  <si>
    <t>FILMPOP</t>
  </si>
  <si>
    <t>LONG WEEKEND</t>
  </si>
  <si>
    <t>LAND OF THE DEAD</t>
  </si>
  <si>
    <t>DOWNFALL (DER UNTERGANG)</t>
  </si>
  <si>
    <t>HOSTAGE</t>
  </si>
  <si>
    <t>PACIFIER</t>
  </si>
  <si>
    <t>BALANS VE MANEVRA</t>
  </si>
  <si>
    <t>PROCEKTS</t>
  </si>
  <si>
    <t>BE COOL</t>
  </si>
  <si>
    <t>MISS CONGENIALITY 2</t>
  </si>
  <si>
    <t>VERY LONG ENGAGEMENT</t>
  </si>
  <si>
    <t>IKI GENC KIZ</t>
  </si>
  <si>
    <t>YALAN DUNYA</t>
  </si>
  <si>
    <t>CURSED</t>
  </si>
  <si>
    <t>HYPNOSIS</t>
  </si>
  <si>
    <t>FILMAX</t>
  </si>
  <si>
    <t>SEA INSIDE (MAR ADENTRO)</t>
  </si>
  <si>
    <t>SOGEPAQ</t>
  </si>
  <si>
    <t>WHITE NOISE</t>
  </si>
  <si>
    <t>FINDING NEVERLAND</t>
  </si>
  <si>
    <t>AFTER THE SUNSET</t>
  </si>
  <si>
    <t>RAY</t>
  </si>
  <si>
    <t>40 YEAR OLD VIRGIN</t>
  </si>
  <si>
    <t>A LOT LIKE LOVE</t>
  </si>
  <si>
    <t>UNLEASHED (DANNY THE DOG)</t>
  </si>
  <si>
    <t>SEED OF CHUCKY</t>
  </si>
  <si>
    <t>XXX 2</t>
  </si>
  <si>
    <t>ASSAULT ON PRECINCT 13</t>
  </si>
  <si>
    <t>HITCHHIKER'S GUIDE TO THE GALAXY</t>
  </si>
  <si>
    <t>SOUND OF ISTANBUL</t>
  </si>
  <si>
    <t>R FILM</t>
  </si>
  <si>
    <t>KEBAB CONNECTION</t>
  </si>
  <si>
    <t>THRTYFIVE SOMETHING</t>
  </si>
  <si>
    <t>LES CHORISTES</t>
  </si>
  <si>
    <t>IN GOOD COMPANY</t>
  </si>
  <si>
    <t>LADDER 49</t>
  </si>
  <si>
    <t>NOEL</t>
  </si>
  <si>
    <t>AYIN KARANLIK YUZU</t>
  </si>
  <si>
    <t>SINEVIZYON</t>
  </si>
  <si>
    <t>HOUSE OF FLYING DAGGERS</t>
  </si>
  <si>
    <t>BULUTLARI BEKLERKEN</t>
  </si>
  <si>
    <t>USTAOGLU</t>
  </si>
  <si>
    <t>BIN JIP</t>
  </si>
  <si>
    <t>CINECLICK</t>
  </si>
  <si>
    <t>ELEKTRA</t>
  </si>
  <si>
    <t>SIDEWAYS</t>
  </si>
  <si>
    <t>EROS</t>
  </si>
  <si>
    <t>ROISSY</t>
  </si>
  <si>
    <t>FLIGHT OF THE PHOENIX</t>
  </si>
  <si>
    <t>BRIDE &amp; PREJUDICE</t>
  </si>
  <si>
    <t>TRAUMA</t>
  </si>
  <si>
    <t>TURTLES CAN FLY</t>
  </si>
  <si>
    <t>MITOS</t>
  </si>
  <si>
    <t>KINSEY</t>
  </si>
  <si>
    <t>MYRIAD</t>
  </si>
  <si>
    <t>FINAL CUT</t>
  </si>
  <si>
    <t>LES REVENANTS</t>
  </si>
  <si>
    <t>ACACIA</t>
  </si>
  <si>
    <t>LA MARCHE DE L'EMPEROR</t>
  </si>
  <si>
    <t>YOLDA</t>
  </si>
  <si>
    <t>DENIZ FILM</t>
  </si>
  <si>
    <t>MY SUMMER OF LOVE</t>
  </si>
  <si>
    <t>THE WORKS</t>
  </si>
  <si>
    <t>GENESIS</t>
  </si>
  <si>
    <t>STUDIO CANAL</t>
  </si>
  <si>
    <t>THREE EXTREMES</t>
  </si>
  <si>
    <t>GECE 11:45</t>
  </si>
  <si>
    <t>GECE GUNDUZ</t>
  </si>
  <si>
    <t>LIFE AQUATIC</t>
  </si>
  <si>
    <t>BEFORE NIGHT FALLS</t>
  </si>
  <si>
    <t>FIRST LOOK</t>
  </si>
  <si>
    <t>MONSIEUR N</t>
  </si>
  <si>
    <t>ENDURING LOVE</t>
  </si>
  <si>
    <t>PAYOFF (GOMES &amp; TAVARES)</t>
  </si>
  <si>
    <t>TF1</t>
  </si>
  <si>
    <t>LUTHER</t>
  </si>
  <si>
    <t>IRFAN-FIRS LOOK</t>
  </si>
  <si>
    <t>MELEGIN DUSUSU</t>
  </si>
  <si>
    <t>KAPLAN</t>
  </si>
  <si>
    <t>BLUEBERRY</t>
  </si>
  <si>
    <t>LIMON - UGC</t>
  </si>
  <si>
    <t>MELINDA AND MELINDA</t>
  </si>
  <si>
    <t>NOTRE MUSIQUE</t>
  </si>
  <si>
    <t>LIMON-WILD BUNCH</t>
  </si>
  <si>
    <t>ELLA ENCHANTED</t>
  </si>
  <si>
    <t>SOLINO</t>
  </si>
  <si>
    <t>BAVARIA</t>
  </si>
  <si>
    <t>HEART IS DECEITFUL ABOVE ALL THINGS</t>
  </si>
  <si>
    <t>SEKAINO CHUSHIN DE AI WO SEKABU</t>
  </si>
  <si>
    <t>TOHO</t>
  </si>
  <si>
    <t>MACHINIST, THE</t>
  </si>
  <si>
    <t>LE COUPERET</t>
  </si>
  <si>
    <t>TONY TAKITANI</t>
  </si>
  <si>
    <t>SARMASIK SANATLAR</t>
  </si>
  <si>
    <t>SILVER CITY</t>
  </si>
  <si>
    <t>NONSTOP SALES</t>
  </si>
  <si>
    <t>SAME PERIOD LAST YEAR</t>
  </si>
  <si>
    <t># OF FILMS</t>
  </si>
  <si>
    <t>AFTER  INFLATIONARY ADJUSTMENT</t>
  </si>
  <si>
    <t>INFLATION %</t>
  </si>
  <si>
    <t>TOP 20 PICTURES</t>
  </si>
  <si>
    <t>Bu rapor; 35 Milim, Avşar Film, Bir Film, Chantier, Kenda, Medyavizyon, Özen Film, Pinema, Sır Film, UIP, Umut Sanat ve Warner Bros.'un
sağlamış olduğu bilgiler doğrultusunda hazırlanmıştır.</t>
  </si>
  <si>
    <t>MASKELI BESLER</t>
  </si>
  <si>
    <t>DONGEL KARHANESI</t>
  </si>
  <si>
    <t>M.VIZYON-REPLIK</t>
  </si>
  <si>
    <t>LEGEND OF ZORRO</t>
  </si>
  <si>
    <t>WALLACE AND GROMIT</t>
  </si>
  <si>
    <t>HERBIE : FULLY LOADED</t>
  </si>
  <si>
    <t>LA FEMME DE GILLES</t>
  </si>
  <si>
    <t>DEAR WENDY</t>
  </si>
  <si>
    <t>SIR - TRUST</t>
  </si>
  <si>
    <t>SAME PERIOD LAST YEAR (29 OCT 2004 - 4 NOV 2004)</t>
  </si>
  <si>
    <t>SIR -  TRUST</t>
  </si>
  <si>
    <r>
      <t xml:space="preserve">TURKEY WEEKLY BOX OFFICE REPORT
</t>
    </r>
    <r>
      <rPr>
        <sz val="16"/>
        <color indexed="9"/>
        <rFont val="Albertus Extra Bold"/>
        <family val="2"/>
      </rPr>
      <t>21 OCT '05 ~ 27 OCT '05</t>
    </r>
  </si>
  <si>
    <r>
      <t>TURKEY ANNUAL BOX OFFICE REPORT</t>
    </r>
    <r>
      <rPr>
        <sz val="26"/>
        <color indexed="9"/>
        <rFont val="Albertus Extra Bold"/>
        <family val="2"/>
      </rPr>
      <t xml:space="preserve">
</t>
    </r>
    <r>
      <rPr>
        <sz val="16"/>
        <color indexed="9"/>
        <rFont val="Albertus Extra Bold"/>
        <family val="2"/>
      </rPr>
      <t>31 DEC '04 ~ 27 OCT '05</t>
    </r>
  </si>
  <si>
    <r>
      <t xml:space="preserve">TURKEY WEEKLY BOX OFFICE REPORT
</t>
    </r>
    <r>
      <rPr>
        <sz val="16"/>
        <color indexed="9"/>
        <rFont val="Albertus Extra Bold"/>
        <family val="2"/>
      </rPr>
      <t>28 OCT '05 ~ 03 NOV '05</t>
    </r>
  </si>
  <si>
    <r>
      <t>TURKEY ANNUAL BOX OFFICE REPORT</t>
    </r>
    <r>
      <rPr>
        <sz val="26"/>
        <color indexed="9"/>
        <rFont val="Albertus Extra Bold"/>
        <family val="2"/>
      </rPr>
      <t xml:space="preserve">
</t>
    </r>
    <r>
      <rPr>
        <sz val="16"/>
        <color indexed="9"/>
        <rFont val="Albertus Extra Bold"/>
        <family val="2"/>
      </rPr>
      <t>31 DEC '04 ~ 03 NOV '05</t>
    </r>
  </si>
</sst>
</file>

<file path=xl/styles.xml><?xml version="1.0" encoding="utf-8"?>
<styleSheet xmlns="http://schemas.openxmlformats.org/spreadsheetml/2006/main">
  <numFmts count="3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mm/dd/yy"/>
    <numFmt numFmtId="173" formatCode="_(* #,##0_);_(* \(#,##0\);_(* &quot;-&quot;??_);_(@_)"/>
    <numFmt numFmtId="174" formatCode="dd\-mmm\-yy_)"/>
    <numFmt numFmtId="175" formatCode="_-* #,##0\ _T_L_-;\-* #,##0\ _T_L_-;_-* &quot;-&quot;??\ _T_L_-;_-@_-"/>
    <numFmt numFmtId="176" formatCode="#,##0\ \ "/>
    <numFmt numFmtId="177" formatCode="\%0.00"/>
    <numFmt numFmtId="178" formatCode="%\ 0.00"/>
    <numFmt numFmtId="179" formatCode="\%\ 0.00"/>
    <numFmt numFmtId="180" formatCode="%\ 0.00\ \ "/>
    <numFmt numFmtId="181" formatCode="\%0"/>
    <numFmt numFmtId="182" formatCode="%\ 0"/>
    <numFmt numFmtId="183" formatCode="\%\ 0"/>
    <numFmt numFmtId="184" formatCode="#,##0_);\(#,##0\)"/>
    <numFmt numFmtId="185" formatCode="_-* #,##0.000\ _T_L_-;\-* #,##0.000\ _T_L_-;_-* &quot;-&quot;??\ _T_L_-;_-@_-"/>
    <numFmt numFmtId="186" formatCode="_-* #,##0.0\ _T_L_-;\-* #,##0.0\ _T_L_-;_-* &quot;-&quot;??\ _T_L_-;_-@_-"/>
    <numFmt numFmtId="187" formatCode="[$-41F]dd\ mmmm\ yyyy\ dddd"/>
    <numFmt numFmtId="188" formatCode="m/d/yyyy;@"/>
    <numFmt numFmtId="189" formatCode="#,##0.00\ \ \ "/>
    <numFmt numFmtId="190" formatCode="#,##0.00\ "/>
    <numFmt numFmtId="191" formatCode="#,##0.00\ _T_L;[Red]\-#,##0.00\ _T_L"/>
    <numFmt numFmtId="192" formatCode="#,##0.00\ \ "/>
  </numFmts>
  <fonts count="32">
    <font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lbertus Extra Bold"/>
      <family val="2"/>
    </font>
    <font>
      <sz val="16"/>
      <color indexed="9"/>
      <name val="Albertus Extra Bold"/>
      <family val="2"/>
    </font>
    <font>
      <sz val="28"/>
      <color indexed="9"/>
      <name val="Albertus Extra Bold"/>
      <family val="2"/>
    </font>
    <font>
      <sz val="26"/>
      <color indexed="9"/>
      <name val="Albertus Extra Bold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Impact"/>
      <family val="2"/>
    </font>
    <font>
      <sz val="8"/>
      <name val="Impact"/>
      <family val="2"/>
    </font>
    <font>
      <sz val="9"/>
      <name val="Times New Roman"/>
      <family val="1"/>
    </font>
    <font>
      <sz val="9"/>
      <name val="Albertus Extra Bold"/>
      <family val="2"/>
    </font>
    <font>
      <sz val="8"/>
      <color indexed="9"/>
      <name val="Albertus Extra Bold"/>
      <family val="2"/>
    </font>
    <font>
      <sz val="10"/>
      <name val="Impact"/>
      <family val="2"/>
    </font>
    <font>
      <sz val="10"/>
      <name val="Century Gothic"/>
      <family val="2"/>
    </font>
    <font>
      <sz val="10"/>
      <name val="Trebuchet MS"/>
      <family val="2"/>
    </font>
    <font>
      <sz val="11"/>
      <name val="Albertus Extra Bold"/>
      <family val="2"/>
    </font>
    <font>
      <b/>
      <sz val="11"/>
      <name val="Times New Roman"/>
      <family val="1"/>
    </font>
    <font>
      <sz val="11"/>
      <color indexed="9"/>
      <name val="Albertus Extra Bold"/>
      <family val="2"/>
    </font>
    <font>
      <sz val="11"/>
      <name val="Arial"/>
      <family val="0"/>
    </font>
    <font>
      <b/>
      <sz val="8"/>
      <name val="Albertus Extra Bold"/>
      <family val="2"/>
    </font>
    <font>
      <sz val="10"/>
      <name val="Albertus Extra Bold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Impact"/>
      <family val="2"/>
    </font>
    <font>
      <b/>
      <sz val="10"/>
      <name val="Times New Roman"/>
      <family val="1"/>
    </font>
    <font>
      <sz val="8"/>
      <name val="Century Gothic"/>
      <family val="2"/>
    </font>
    <font>
      <b/>
      <sz val="10"/>
      <color indexed="9"/>
      <name val="Albertus Extra Bold"/>
      <family val="2"/>
    </font>
    <font>
      <b/>
      <sz val="10"/>
      <name val="Albertus Extra Bold"/>
      <family val="2"/>
    </font>
    <font>
      <sz val="10"/>
      <name val="Tahoma"/>
      <family val="2"/>
    </font>
    <font>
      <sz val="10"/>
      <color indexed="9"/>
      <name val="Albertus Extra Bold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ashed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 style="medium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9"/>
      </left>
      <right style="dashed">
        <color indexed="9"/>
      </right>
      <top style="medium"/>
      <bottom style="thin"/>
    </border>
    <border>
      <left style="dashed">
        <color indexed="9"/>
      </left>
      <right style="thin">
        <color indexed="9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 applyProtection="1">
      <alignment horizontal="center" vertical="center" wrapText="1"/>
      <protection/>
    </xf>
    <xf numFmtId="176" fontId="12" fillId="0" borderId="7" xfId="0" applyNumberFormat="1" applyFont="1" applyBorder="1" applyAlignment="1" applyProtection="1">
      <alignment horizontal="center" vertical="center"/>
      <protection/>
    </xf>
    <xf numFmtId="176" fontId="12" fillId="0" borderId="8" xfId="0" applyNumberFormat="1" applyFont="1" applyBorder="1" applyAlignment="1" applyProtection="1">
      <alignment horizontal="center" vertical="center"/>
      <protection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  <protection/>
    </xf>
    <xf numFmtId="176" fontId="12" fillId="0" borderId="13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176" fontId="12" fillId="0" borderId="14" xfId="0" applyNumberFormat="1" applyFont="1" applyBorder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left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>
      <alignment horizontal="center" vertical="center"/>
    </xf>
    <xf numFmtId="172" fontId="15" fillId="0" borderId="18" xfId="0" applyNumberFormat="1" applyFont="1" applyBorder="1" applyAlignment="1" applyProtection="1">
      <alignment horizontal="center" vertical="center"/>
      <protection/>
    </xf>
    <xf numFmtId="190" fontId="15" fillId="0" borderId="19" xfId="0" applyNumberFormat="1" applyFont="1" applyBorder="1" applyAlignment="1" applyProtection="1">
      <alignment vertical="center"/>
      <protection/>
    </xf>
    <xf numFmtId="176" fontId="15" fillId="0" borderId="20" xfId="0" applyNumberFormat="1" applyFont="1" applyBorder="1" applyAlignment="1" applyProtection="1">
      <alignment vertical="center"/>
      <protection/>
    </xf>
    <xf numFmtId="190" fontId="15" fillId="0" borderId="21" xfId="15" applyNumberFormat="1" applyFont="1" applyBorder="1" applyAlignment="1" applyProtection="1">
      <alignment vertical="center"/>
      <protection/>
    </xf>
    <xf numFmtId="190" fontId="16" fillId="0" borderId="21" xfId="15" applyNumberFormat="1" applyFont="1" applyBorder="1" applyAlignment="1" applyProtection="1">
      <alignment vertical="center"/>
      <protection/>
    </xf>
    <xf numFmtId="190" fontId="0" fillId="0" borderId="0" xfId="0" applyNumberFormat="1" applyAlignment="1">
      <alignment vertical="center"/>
    </xf>
    <xf numFmtId="0" fontId="16" fillId="0" borderId="17" xfId="0" applyFont="1" applyBorder="1" applyAlignment="1" applyProtection="1">
      <alignment horizontal="left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>
      <alignment horizontal="center" vertical="center"/>
    </xf>
    <xf numFmtId="172" fontId="16" fillId="0" borderId="18" xfId="0" applyNumberFormat="1" applyFont="1" applyBorder="1" applyAlignment="1" applyProtection="1">
      <alignment horizontal="center" vertical="center"/>
      <protection/>
    </xf>
    <xf numFmtId="190" fontId="16" fillId="0" borderId="19" xfId="0" applyNumberFormat="1" applyFont="1" applyBorder="1" applyAlignment="1" applyProtection="1">
      <alignment vertical="center"/>
      <protection/>
    </xf>
    <xf numFmtId="176" fontId="16" fillId="0" borderId="20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 applyProtection="1">
      <alignment horizontal="right" vertical="center"/>
      <protection/>
    </xf>
    <xf numFmtId="0" fontId="19" fillId="2" borderId="2" xfId="0" applyFont="1" applyFill="1" applyBorder="1" applyAlignment="1" applyProtection="1">
      <alignment horizontal="center" vertical="center"/>
      <protection/>
    </xf>
    <xf numFmtId="0" fontId="19" fillId="2" borderId="22" xfId="0" applyFont="1" applyFill="1" applyBorder="1" applyAlignment="1" applyProtection="1">
      <alignment horizontal="center" vertical="center"/>
      <protection/>
    </xf>
    <xf numFmtId="0" fontId="19" fillId="2" borderId="23" xfId="0" applyFont="1" applyFill="1" applyBorder="1" applyAlignment="1" applyProtection="1">
      <alignment horizontal="center" vertical="center"/>
      <protection/>
    </xf>
    <xf numFmtId="190" fontId="19" fillId="2" borderId="24" xfId="0" applyNumberFormat="1" applyFont="1" applyFill="1" applyBorder="1" applyAlignment="1" applyProtection="1">
      <alignment vertical="center"/>
      <protection/>
    </xf>
    <xf numFmtId="176" fontId="19" fillId="2" borderId="25" xfId="0" applyNumberFormat="1" applyFont="1" applyFill="1" applyBorder="1" applyAlignment="1" applyProtection="1">
      <alignment vertical="center"/>
      <protection/>
    </xf>
    <xf numFmtId="176" fontId="19" fillId="2" borderId="26" xfId="0" applyNumberFormat="1" applyFont="1" applyFill="1" applyBorder="1" applyAlignment="1" applyProtection="1">
      <alignment vertical="center"/>
      <protection/>
    </xf>
    <xf numFmtId="176" fontId="19" fillId="2" borderId="22" xfId="0" applyNumberFormat="1" applyFont="1" applyFill="1" applyBorder="1" applyAlignment="1" applyProtection="1">
      <alignment vertical="center"/>
      <protection/>
    </xf>
    <xf numFmtId="190" fontId="19" fillId="2" borderId="27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73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2" fillId="0" borderId="28" xfId="0" applyFont="1" applyBorder="1" applyAlignment="1" applyProtection="1">
      <alignment horizontal="center" vertical="center"/>
      <protection/>
    </xf>
    <xf numFmtId="0" fontId="22" fillId="0" borderId="29" xfId="0" applyFont="1" applyBorder="1" applyAlignment="1" applyProtection="1">
      <alignment horizontal="center" vertical="center"/>
      <protection/>
    </xf>
    <xf numFmtId="0" fontId="22" fillId="0" borderId="8" xfId="0" applyFont="1" applyBorder="1" applyAlignment="1" applyProtection="1">
      <alignment horizontal="center" vertical="center"/>
      <protection/>
    </xf>
    <xf numFmtId="190" fontId="15" fillId="0" borderId="30" xfId="0" applyNumberFormat="1" applyFont="1" applyBorder="1" applyAlignment="1" applyProtection="1">
      <alignment horizontal="right" vertical="center"/>
      <protection/>
    </xf>
    <xf numFmtId="176" fontId="15" fillId="0" borderId="29" xfId="0" applyNumberFormat="1" applyFont="1" applyBorder="1" applyAlignment="1" applyProtection="1">
      <alignment horizontal="right" vertical="center"/>
      <protection/>
    </xf>
    <xf numFmtId="176" fontId="22" fillId="0" borderId="7" xfId="0" applyNumberFormat="1" applyFont="1" applyBorder="1" applyAlignment="1" applyProtection="1">
      <alignment horizontal="center" vertical="center"/>
      <protection/>
    </xf>
    <xf numFmtId="176" fontId="22" fillId="0" borderId="29" xfId="0" applyNumberFormat="1" applyFont="1" applyBorder="1" applyAlignment="1" applyProtection="1">
      <alignment horizontal="center" vertical="center"/>
      <protection/>
    </xf>
    <xf numFmtId="180" fontId="15" fillId="0" borderId="31" xfId="0" applyNumberFormat="1" applyFont="1" applyBorder="1" applyAlignment="1" applyProtection="1">
      <alignment horizontal="center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0" fontId="22" fillId="0" borderId="33" xfId="0" applyFont="1" applyBorder="1" applyAlignment="1" applyProtection="1">
      <alignment horizontal="center" vertical="center"/>
      <protection/>
    </xf>
    <xf numFmtId="0" fontId="22" fillId="0" borderId="34" xfId="0" applyFont="1" applyBorder="1" applyAlignment="1" applyProtection="1">
      <alignment horizontal="center" vertical="center"/>
      <protection/>
    </xf>
    <xf numFmtId="190" fontId="15" fillId="0" borderId="13" xfId="0" applyNumberFormat="1" applyFont="1" applyBorder="1" applyAlignment="1" applyProtection="1">
      <alignment horizontal="right" vertical="center"/>
      <protection/>
    </xf>
    <xf numFmtId="176" fontId="15" fillId="0" borderId="33" xfId="0" applyNumberFormat="1" applyFont="1" applyBorder="1" applyAlignment="1" applyProtection="1">
      <alignment horizontal="right" vertical="center"/>
      <protection/>
    </xf>
    <xf numFmtId="176" fontId="22" fillId="0" borderId="35" xfId="21" applyNumberFormat="1" applyFont="1" applyBorder="1" applyAlignment="1" applyProtection="1">
      <alignment horizontal="center" vertical="center"/>
      <protection/>
    </xf>
    <xf numFmtId="176" fontId="22" fillId="0" borderId="33" xfId="21" applyNumberFormat="1" applyFont="1" applyBorder="1" applyAlignment="1" applyProtection="1">
      <alignment horizontal="center" vertical="center"/>
      <protection/>
    </xf>
    <xf numFmtId="180" fontId="15" fillId="0" borderId="36" xfId="21" applyNumberFormat="1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right" vertical="center"/>
      <protection/>
    </xf>
    <xf numFmtId="0" fontId="24" fillId="0" borderId="2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37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176" fontId="24" fillId="0" borderId="37" xfId="0" applyNumberFormat="1" applyFont="1" applyBorder="1" applyAlignment="1" applyProtection="1">
      <alignment vertical="center"/>
      <protection/>
    </xf>
    <xf numFmtId="37" fontId="24" fillId="3" borderId="2" xfId="0" applyNumberFormat="1" applyFont="1" applyFill="1" applyBorder="1" applyAlignment="1" applyProtection="1">
      <alignment vertical="center"/>
      <protection/>
    </xf>
    <xf numFmtId="176" fontId="24" fillId="0" borderId="37" xfId="21" applyNumberFormat="1" applyFont="1" applyBorder="1" applyAlignment="1" applyProtection="1">
      <alignment horizontal="right" vertical="center"/>
      <protection/>
    </xf>
    <xf numFmtId="176" fontId="24" fillId="0" borderId="37" xfId="21" applyNumberFormat="1" applyFont="1" applyBorder="1" applyAlignment="1" applyProtection="1">
      <alignment horizontal="center" vertical="center"/>
      <protection/>
    </xf>
    <xf numFmtId="176" fontId="24" fillId="0" borderId="2" xfId="21" applyNumberFormat="1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4" xfId="0" applyFont="1" applyBorder="1" applyAlignment="1" applyProtection="1">
      <alignment horizontal="center" vertical="center"/>
      <protection/>
    </xf>
    <xf numFmtId="176" fontId="15" fillId="0" borderId="8" xfId="15" applyNumberFormat="1" applyFont="1" applyBorder="1" applyAlignment="1">
      <alignment horizontal="right" vertical="center"/>
    </xf>
    <xf numFmtId="0" fontId="22" fillId="0" borderId="37" xfId="0" applyFont="1" applyBorder="1" applyAlignment="1" applyProtection="1">
      <alignment horizontal="center" vertical="center"/>
      <protection/>
    </xf>
    <xf numFmtId="176" fontId="15" fillId="0" borderId="29" xfId="15" applyNumberFormat="1" applyFont="1" applyBorder="1" applyAlignment="1" applyProtection="1">
      <alignment horizontal="right" vertical="center"/>
      <protection/>
    </xf>
    <xf numFmtId="176" fontId="15" fillId="0" borderId="8" xfId="15" applyNumberFormat="1" applyFont="1" applyBorder="1" applyAlignment="1" applyProtection="1">
      <alignment horizontal="right" vertical="center"/>
      <protection/>
    </xf>
    <xf numFmtId="176" fontId="22" fillId="0" borderId="37" xfId="0" applyNumberFormat="1" applyFont="1" applyBorder="1" applyAlignment="1" applyProtection="1">
      <alignment horizontal="center" vertical="center"/>
      <protection/>
    </xf>
    <xf numFmtId="176" fontId="15" fillId="0" borderId="8" xfId="15" applyNumberFormat="1" applyFont="1" applyBorder="1" applyAlignment="1" applyProtection="1">
      <alignment horizontal="right" vertical="center"/>
      <protection/>
    </xf>
    <xf numFmtId="176" fontId="15" fillId="0" borderId="29" xfId="0" applyNumberFormat="1" applyFont="1" applyBorder="1" applyAlignment="1" applyProtection="1">
      <alignment horizontal="right" vertical="center"/>
      <protection/>
    </xf>
    <xf numFmtId="176" fontId="15" fillId="0" borderId="31" xfId="0" applyNumberFormat="1" applyFont="1" applyBorder="1" applyAlignment="1" applyProtection="1">
      <alignment horizontal="right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180" fontId="15" fillId="0" borderId="11" xfId="21" applyNumberFormat="1" applyFont="1" applyBorder="1" applyAlignment="1">
      <alignment horizontal="right" vertical="center"/>
    </xf>
    <xf numFmtId="0" fontId="22" fillId="0" borderId="38" xfId="0" applyFont="1" applyBorder="1" applyAlignment="1" applyProtection="1">
      <alignment horizontal="center" vertical="center"/>
      <protection/>
    </xf>
    <xf numFmtId="180" fontId="15" fillId="0" borderId="38" xfId="21" applyNumberFormat="1" applyFont="1" applyBorder="1" applyAlignment="1" applyProtection="1">
      <alignment horizontal="right" vertical="center"/>
      <protection/>
    </xf>
    <xf numFmtId="180" fontId="15" fillId="0" borderId="11" xfId="0" applyNumberFormat="1" applyFont="1" applyBorder="1" applyAlignment="1">
      <alignment horizontal="right" vertical="center"/>
    </xf>
    <xf numFmtId="176" fontId="22" fillId="0" borderId="38" xfId="0" applyNumberFormat="1" applyFont="1" applyBorder="1" applyAlignment="1" applyProtection="1">
      <alignment horizontal="center" vertical="center"/>
      <protection/>
    </xf>
    <xf numFmtId="180" fontId="15" fillId="0" borderId="11" xfId="21" applyNumberFormat="1" applyFont="1" applyBorder="1" applyAlignment="1" applyProtection="1">
      <alignment horizontal="right" vertical="center"/>
      <protection/>
    </xf>
    <xf numFmtId="180" fontId="15" fillId="0" borderId="33" xfId="21" applyNumberFormat="1" applyFont="1" applyBorder="1" applyAlignment="1" applyProtection="1">
      <alignment horizontal="right" vertical="center"/>
      <protection/>
    </xf>
    <xf numFmtId="180" fontId="15" fillId="0" borderId="36" xfId="21" applyNumberFormat="1" applyFont="1" applyBorder="1" applyAlignment="1" applyProtection="1">
      <alignment horizontal="right" vertical="center"/>
      <protection/>
    </xf>
    <xf numFmtId="0" fontId="22" fillId="0" borderId="0" xfId="0" applyFont="1" applyAlignment="1">
      <alignment vertical="center"/>
    </xf>
    <xf numFmtId="0" fontId="22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10" fontId="24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176" fontId="25" fillId="0" borderId="0" xfId="0" applyNumberFormat="1" applyFont="1" applyBorder="1" applyAlignment="1" applyProtection="1">
      <alignment horizontal="left" vertical="center"/>
      <protection/>
    </xf>
    <xf numFmtId="10" fontId="26" fillId="0" borderId="0" xfId="0" applyNumberFormat="1" applyFont="1" applyBorder="1" applyAlignment="1" applyProtection="1">
      <alignment horizontal="left" vertical="center"/>
      <protection/>
    </xf>
    <xf numFmtId="176" fontId="26" fillId="0" borderId="0" xfId="0" applyNumberFormat="1" applyFont="1" applyBorder="1" applyAlignment="1" applyProtection="1">
      <alignment horizontal="left" vertical="center"/>
      <protection/>
    </xf>
    <xf numFmtId="0" fontId="22" fillId="0" borderId="4" xfId="0" applyFont="1" applyBorder="1" applyAlignment="1" applyProtection="1">
      <alignment horizontal="center" vertical="center" wrapText="1"/>
      <protection/>
    </xf>
    <xf numFmtId="0" fontId="22" fillId="0" borderId="39" xfId="0" applyFont="1" applyBorder="1" applyAlignment="1" applyProtection="1">
      <alignment horizontal="center" vertical="center" wrapText="1"/>
      <protection/>
    </xf>
    <xf numFmtId="176" fontId="22" fillId="0" borderId="40" xfId="0" applyNumberFormat="1" applyFont="1" applyBorder="1" applyAlignment="1" applyProtection="1">
      <alignment horizontal="center" vertical="center"/>
      <protection/>
    </xf>
    <xf numFmtId="176" fontId="16" fillId="0" borderId="37" xfId="0" applyNumberFormat="1" applyFont="1" applyBorder="1" applyAlignment="1" applyProtection="1">
      <alignment horizontal="right" vertical="center"/>
      <protection/>
    </xf>
    <xf numFmtId="176" fontId="16" fillId="0" borderId="39" xfId="0" applyNumberFormat="1" applyFont="1" applyBorder="1" applyAlignment="1" applyProtection="1">
      <alignment horizontal="right" vertical="center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176" fontId="22" fillId="0" borderId="42" xfId="0" applyNumberFormat="1" applyFont="1" applyBorder="1" applyAlignment="1" applyProtection="1">
      <alignment horizontal="center" vertical="center"/>
      <protection/>
    </xf>
    <xf numFmtId="180" fontId="16" fillId="0" borderId="38" xfId="21" applyNumberFormat="1" applyFont="1" applyBorder="1" applyAlignment="1" applyProtection="1">
      <alignment horizontal="right" vertical="center"/>
      <protection/>
    </xf>
    <xf numFmtId="180" fontId="16" fillId="0" borderId="41" xfId="21" applyNumberFormat="1" applyFont="1" applyBorder="1" applyAlignment="1" applyProtection="1">
      <alignment horizontal="right" vertical="center"/>
      <protection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7" fillId="0" borderId="0" xfId="0" applyFont="1" applyFill="1" applyAlignment="1">
      <alignment vertical="center"/>
    </xf>
    <xf numFmtId="0" fontId="14" fillId="0" borderId="43" xfId="0" applyFont="1" applyBorder="1" applyAlignment="1" applyProtection="1">
      <alignment horizontal="center" vertical="center"/>
      <protection/>
    </xf>
    <xf numFmtId="0" fontId="28" fillId="2" borderId="1" xfId="0" applyFont="1" applyFill="1" applyBorder="1" applyAlignment="1" applyProtection="1">
      <alignment horizontal="right" vertical="center"/>
      <protection/>
    </xf>
    <xf numFmtId="190" fontId="19" fillId="2" borderId="3" xfId="0" applyNumberFormat="1" applyFont="1" applyFill="1" applyBorder="1" applyAlignment="1" applyProtection="1">
      <alignment vertical="center"/>
      <protection/>
    </xf>
    <xf numFmtId="37" fontId="0" fillId="0" borderId="0" xfId="0" applyNumberFormat="1" applyAlignment="1">
      <alignment vertical="center"/>
    </xf>
    <xf numFmtId="0" fontId="2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76" fontId="14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Border="1" applyAlignment="1">
      <alignment vertical="center"/>
    </xf>
    <xf numFmtId="0" fontId="22" fillId="0" borderId="5" xfId="0" applyFont="1" applyBorder="1" applyAlignment="1" applyProtection="1">
      <alignment horizontal="center" vertical="center"/>
      <protection/>
    </xf>
    <xf numFmtId="0" fontId="22" fillId="0" borderId="7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190" fontId="15" fillId="0" borderId="44" xfId="0" applyNumberFormat="1" applyFont="1" applyBorder="1" applyAlignment="1" applyProtection="1">
      <alignment vertical="center"/>
      <protection/>
    </xf>
    <xf numFmtId="176" fontId="15" fillId="0" borderId="44" xfId="0" applyNumberFormat="1" applyFont="1" applyBorder="1" applyAlignment="1" applyProtection="1">
      <alignment vertical="center"/>
      <protection/>
    </xf>
    <xf numFmtId="180" fontId="0" fillId="0" borderId="31" xfId="0" applyNumberFormat="1" applyFont="1" applyBorder="1" applyAlignment="1" applyProtection="1">
      <alignment horizontal="right" vertical="center"/>
      <protection/>
    </xf>
    <xf numFmtId="0" fontId="22" fillId="0" borderId="45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46" xfId="0" applyFont="1" applyBorder="1" applyAlignment="1" applyProtection="1">
      <alignment horizontal="center" vertical="center"/>
      <protection/>
    </xf>
    <xf numFmtId="182" fontId="15" fillId="0" borderId="47" xfId="21" applyNumberFormat="1" applyFont="1" applyBorder="1" applyAlignment="1" applyProtection="1">
      <alignment horizontal="center" vertical="center"/>
      <protection/>
    </xf>
    <xf numFmtId="182" fontId="15" fillId="0" borderId="48" xfId="21" applyNumberFormat="1" applyFont="1" applyBorder="1" applyAlignment="1" applyProtection="1">
      <alignment horizontal="center" vertical="center"/>
      <protection/>
    </xf>
    <xf numFmtId="180" fontId="0" fillId="0" borderId="49" xfId="21" applyNumberFormat="1" applyFont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right" vertical="center"/>
      <protection/>
    </xf>
    <xf numFmtId="0" fontId="22" fillId="0" borderId="33" xfId="0" applyFont="1" applyBorder="1" applyAlignment="1" applyProtection="1">
      <alignment horizontal="right" vertical="center"/>
      <protection/>
    </xf>
    <xf numFmtId="175" fontId="29" fillId="0" borderId="34" xfId="15" applyNumberFormat="1" applyFont="1" applyBorder="1" applyAlignment="1" applyProtection="1">
      <alignment horizontal="left" vertical="center"/>
      <protection/>
    </xf>
    <xf numFmtId="182" fontId="16" fillId="0" borderId="50" xfId="21" applyNumberFormat="1" applyFont="1" applyBorder="1" applyAlignment="1" applyProtection="1">
      <alignment horizontal="center" vertical="center"/>
      <protection/>
    </xf>
    <xf numFmtId="182" fontId="30" fillId="0" borderId="33" xfId="21" applyNumberFormat="1" applyFont="1" applyBorder="1" applyAlignment="1" applyProtection="1">
      <alignment horizontal="center" vertical="center"/>
      <protection/>
    </xf>
    <xf numFmtId="180" fontId="0" fillId="0" borderId="36" xfId="21" applyNumberFormat="1" applyFont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>
      <alignment horizontal="center" vertical="center"/>
    </xf>
    <xf numFmtId="176" fontId="24" fillId="0" borderId="0" xfId="21" applyNumberFormat="1" applyFont="1" applyBorder="1" applyAlignment="1" applyProtection="1">
      <alignment horizontal="right" vertical="center"/>
      <protection/>
    </xf>
    <xf numFmtId="176" fontId="24" fillId="0" borderId="0" xfId="21" applyNumberFormat="1" applyFont="1" applyBorder="1" applyAlignment="1" applyProtection="1">
      <alignment horizontal="center" vertical="center"/>
      <protection/>
    </xf>
    <xf numFmtId="0" fontId="22" fillId="0" borderId="37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37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176" fontId="15" fillId="0" borderId="6" xfId="0" applyNumberFormat="1" applyFont="1" applyBorder="1" applyAlignment="1" applyProtection="1">
      <alignment vertical="center"/>
      <protection/>
    </xf>
    <xf numFmtId="178" fontId="15" fillId="0" borderId="9" xfId="21" applyNumberFormat="1" applyFont="1" applyBorder="1" applyAlignment="1" applyProtection="1">
      <alignment horizontal="center" vertical="center"/>
      <protection/>
    </xf>
    <xf numFmtId="0" fontId="22" fillId="0" borderId="4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46" xfId="0" applyFont="1" applyBorder="1" applyAlignment="1">
      <alignment vertical="center"/>
    </xf>
    <xf numFmtId="176" fontId="15" fillId="0" borderId="48" xfId="0" applyNumberFormat="1" applyFont="1" applyBorder="1" applyAlignment="1" applyProtection="1">
      <alignment vertical="center"/>
      <protection/>
    </xf>
    <xf numFmtId="178" fontId="15" fillId="0" borderId="49" xfId="21" applyNumberFormat="1" applyFont="1" applyBorder="1" applyAlignment="1" applyProtection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38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176" fontId="15" fillId="0" borderId="12" xfId="0" applyNumberFormat="1" applyFont="1" applyBorder="1" applyAlignment="1" applyProtection="1">
      <alignment vertical="center"/>
      <protection/>
    </xf>
    <xf numFmtId="178" fontId="15" fillId="0" borderId="41" xfId="21" applyNumberFormat="1" applyFont="1" applyBorder="1" applyAlignment="1" applyProtection="1">
      <alignment horizontal="center" vertical="center"/>
      <protection/>
    </xf>
    <xf numFmtId="176" fontId="31" fillId="2" borderId="52" xfId="0" applyNumberFormat="1" applyFont="1" applyFill="1" applyBorder="1" applyAlignment="1" applyProtection="1">
      <alignment horizontal="center" vertical="center"/>
      <protection/>
    </xf>
    <xf numFmtId="176" fontId="31" fillId="2" borderId="53" xfId="0" applyNumberFormat="1" applyFont="1" applyFill="1" applyBorder="1" applyAlignment="1" applyProtection="1">
      <alignment horizontal="center" vertical="center"/>
      <protection/>
    </xf>
    <xf numFmtId="176" fontId="31" fillId="2" borderId="54" xfId="0" applyNumberFormat="1" applyFont="1" applyFill="1" applyBorder="1" applyAlignment="1" applyProtection="1">
      <alignment vertical="center"/>
      <protection/>
    </xf>
    <xf numFmtId="176" fontId="31" fillId="2" borderId="55" xfId="0" applyNumberFormat="1" applyFont="1" applyFill="1" applyBorder="1" applyAlignment="1" applyProtection="1">
      <alignment vertical="center"/>
      <protection/>
    </xf>
    <xf numFmtId="176" fontId="31" fillId="2" borderId="56" xfId="21" applyNumberFormat="1" applyFont="1" applyFill="1" applyBorder="1" applyAlignment="1" applyProtection="1">
      <alignment horizontal="center" vertical="center"/>
      <protection/>
    </xf>
    <xf numFmtId="0" fontId="22" fillId="0" borderId="51" xfId="0" applyFont="1" applyBorder="1" applyAlignment="1" applyProtection="1">
      <alignment horizontal="center" vertical="center"/>
      <protection/>
    </xf>
    <xf numFmtId="0" fontId="22" fillId="0" borderId="42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178" fontId="15" fillId="0" borderId="15" xfId="21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111111111111111111111197">
    <pageSetUpPr fitToPage="1"/>
  </sheetPr>
  <dimension ref="A1:T81"/>
  <sheetViews>
    <sheetView showGridLines="0" tabSelected="1" zoomScale="85" zoomScaleNormal="85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3.7109375" style="1" customWidth="1"/>
    <col min="2" max="2" width="1.7109375" style="18" customWidth="1"/>
    <col min="3" max="3" width="34.28125" style="18" customWidth="1"/>
    <col min="4" max="4" width="12.8515625" style="58" customWidth="1"/>
    <col min="5" max="5" width="16.28125" style="58" customWidth="1"/>
    <col min="6" max="6" width="9.28125" style="18" customWidth="1"/>
    <col min="7" max="7" width="8.7109375" style="18" customWidth="1"/>
    <col min="8" max="8" width="7.7109375" style="18" customWidth="1"/>
    <col min="9" max="9" width="16.7109375" style="60" customWidth="1"/>
    <col min="10" max="10" width="11.57421875" style="18" customWidth="1"/>
    <col min="11" max="11" width="15.8515625" style="60" customWidth="1"/>
    <col min="12" max="12" width="12.7109375" style="60" customWidth="1"/>
    <col min="13" max="13" width="10.7109375" style="60" customWidth="1"/>
    <col min="14" max="14" width="11.7109375" style="18" customWidth="1"/>
    <col min="15" max="16384" width="9.140625" style="18" customWidth="1"/>
  </cols>
  <sheetData>
    <row r="1" spans="1:20" s="5" customFormat="1" ht="90" customHeight="1" thickBot="1">
      <c r="A1" s="1"/>
      <c r="B1" s="2" t="s">
        <v>287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T1" s="6"/>
    </row>
    <row r="2" spans="1:13" s="10" customFormat="1" ht="4.5" customHeight="1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</row>
    <row r="3" spans="2:13" ht="15.75" customHeight="1">
      <c r="B3" s="11"/>
      <c r="C3" s="12" t="s">
        <v>0</v>
      </c>
      <c r="D3" s="13" t="s">
        <v>1</v>
      </c>
      <c r="E3" s="13" t="s">
        <v>2</v>
      </c>
      <c r="F3" s="14" t="s">
        <v>3</v>
      </c>
      <c r="G3" s="14" t="s">
        <v>4</v>
      </c>
      <c r="H3" s="14" t="s">
        <v>5</v>
      </c>
      <c r="I3" s="15" t="s">
        <v>6</v>
      </c>
      <c r="J3" s="16"/>
      <c r="K3" s="15" t="s">
        <v>7</v>
      </c>
      <c r="L3" s="16"/>
      <c r="M3" s="17" t="s">
        <v>8</v>
      </c>
    </row>
    <row r="4" spans="1:13" ht="15.75" customHeight="1" thickBot="1">
      <c r="A4" s="19"/>
      <c r="B4" s="20"/>
      <c r="C4" s="21"/>
      <c r="D4" s="22"/>
      <c r="E4" s="22"/>
      <c r="F4" s="23"/>
      <c r="G4" s="23"/>
      <c r="H4" s="23"/>
      <c r="I4" s="24" t="s">
        <v>9</v>
      </c>
      <c r="J4" s="25" t="s">
        <v>10</v>
      </c>
      <c r="K4" s="24" t="s">
        <v>9</v>
      </c>
      <c r="L4" s="26" t="s">
        <v>10</v>
      </c>
      <c r="M4" s="27"/>
    </row>
    <row r="5" spans="1:13" ht="15.75" customHeight="1">
      <c r="A5" s="28">
        <f aca="true" t="shared" si="0" ref="A5:A36">ROW()-4</f>
        <v>1</v>
      </c>
      <c r="B5" s="29"/>
      <c r="C5" s="30" t="s">
        <v>11</v>
      </c>
      <c r="D5" s="31" t="s">
        <v>12</v>
      </c>
      <c r="E5" s="32" t="s">
        <v>13</v>
      </c>
      <c r="F5" s="33">
        <v>38639</v>
      </c>
      <c r="G5" s="31">
        <v>2</v>
      </c>
      <c r="H5" s="31">
        <v>95</v>
      </c>
      <c r="I5" s="34">
        <v>402378.5</v>
      </c>
      <c r="J5" s="35">
        <v>51010</v>
      </c>
      <c r="K5" s="34">
        <v>939943</v>
      </c>
      <c r="L5" s="35">
        <v>120882</v>
      </c>
      <c r="M5" s="36">
        <f aca="true" t="shared" si="1" ref="M5:M36">+I5/J5</f>
        <v>7.888227798470888</v>
      </c>
    </row>
    <row r="6" spans="1:13" ht="15.75" customHeight="1">
      <c r="A6" s="28">
        <f t="shared" si="0"/>
        <v>2</v>
      </c>
      <c r="B6" s="29"/>
      <c r="C6" s="30" t="s">
        <v>14</v>
      </c>
      <c r="D6" s="31" t="s">
        <v>15</v>
      </c>
      <c r="E6" s="32" t="s">
        <v>16</v>
      </c>
      <c r="F6" s="33">
        <v>38646</v>
      </c>
      <c r="G6" s="31">
        <v>1</v>
      </c>
      <c r="H6" s="31">
        <v>53</v>
      </c>
      <c r="I6" s="34">
        <v>269572</v>
      </c>
      <c r="J6" s="35">
        <v>35500</v>
      </c>
      <c r="K6" s="34">
        <v>269572</v>
      </c>
      <c r="L6" s="35">
        <v>35500</v>
      </c>
      <c r="M6" s="36">
        <f t="shared" si="1"/>
        <v>7.593577464788733</v>
      </c>
    </row>
    <row r="7" spans="1:13" ht="15.75" customHeight="1">
      <c r="A7" s="28">
        <f t="shared" si="0"/>
        <v>3</v>
      </c>
      <c r="B7" s="29"/>
      <c r="C7" s="30" t="s">
        <v>17</v>
      </c>
      <c r="D7" s="31" t="s">
        <v>15</v>
      </c>
      <c r="E7" s="32" t="s">
        <v>16</v>
      </c>
      <c r="F7" s="33">
        <v>38639</v>
      </c>
      <c r="G7" s="31">
        <v>2</v>
      </c>
      <c r="H7" s="31">
        <v>50</v>
      </c>
      <c r="I7" s="34">
        <v>213596</v>
      </c>
      <c r="J7" s="35">
        <v>25568</v>
      </c>
      <c r="K7" s="34">
        <v>499399</v>
      </c>
      <c r="L7" s="35">
        <v>60561</v>
      </c>
      <c r="M7" s="36">
        <f t="shared" si="1"/>
        <v>8.35403629536921</v>
      </c>
    </row>
    <row r="8" spans="1:13" ht="15.75" customHeight="1">
      <c r="A8" s="28">
        <f t="shared" si="0"/>
        <v>4</v>
      </c>
      <c r="B8" s="29"/>
      <c r="C8" s="30" t="s">
        <v>18</v>
      </c>
      <c r="D8" s="31" t="s">
        <v>19</v>
      </c>
      <c r="E8" s="32" t="s">
        <v>20</v>
      </c>
      <c r="F8" s="33">
        <v>38639</v>
      </c>
      <c r="G8" s="31">
        <v>2</v>
      </c>
      <c r="H8" s="31">
        <v>105</v>
      </c>
      <c r="I8" s="34">
        <v>134174</v>
      </c>
      <c r="J8" s="35">
        <v>22031</v>
      </c>
      <c r="K8" s="34">
        <v>390289</v>
      </c>
      <c r="L8" s="35">
        <v>63331</v>
      </c>
      <c r="M8" s="36">
        <f t="shared" si="1"/>
        <v>6.090236484953021</v>
      </c>
    </row>
    <row r="9" spans="1:13" ht="15.75" customHeight="1">
      <c r="A9" s="28">
        <f t="shared" si="0"/>
        <v>5</v>
      </c>
      <c r="B9" s="29"/>
      <c r="C9" s="30" t="s">
        <v>21</v>
      </c>
      <c r="D9" s="31" t="s">
        <v>22</v>
      </c>
      <c r="E9" s="32" t="s">
        <v>23</v>
      </c>
      <c r="F9" s="33">
        <v>38632</v>
      </c>
      <c r="G9" s="31">
        <v>3</v>
      </c>
      <c r="H9" s="31">
        <v>72</v>
      </c>
      <c r="I9" s="34">
        <v>110146.5</v>
      </c>
      <c r="J9" s="35">
        <v>15804</v>
      </c>
      <c r="K9" s="34">
        <v>605787</v>
      </c>
      <c r="L9" s="35">
        <v>86783</v>
      </c>
      <c r="M9" s="36">
        <f t="shared" si="1"/>
        <v>6.969533029612756</v>
      </c>
    </row>
    <row r="10" spans="1:13" ht="15.75" customHeight="1">
      <c r="A10" s="28">
        <f t="shared" si="0"/>
        <v>6</v>
      </c>
      <c r="B10" s="29"/>
      <c r="C10" s="30" t="s">
        <v>24</v>
      </c>
      <c r="D10" s="31" t="s">
        <v>19</v>
      </c>
      <c r="E10" s="32" t="s">
        <v>25</v>
      </c>
      <c r="F10" s="33">
        <v>38639</v>
      </c>
      <c r="G10" s="31">
        <v>2</v>
      </c>
      <c r="H10" s="31">
        <v>50</v>
      </c>
      <c r="I10" s="34">
        <v>76275</v>
      </c>
      <c r="J10" s="35">
        <v>9898</v>
      </c>
      <c r="K10" s="34">
        <v>475117</v>
      </c>
      <c r="L10" s="35">
        <v>61407</v>
      </c>
      <c r="M10" s="36">
        <f t="shared" si="1"/>
        <v>7.706102242877349</v>
      </c>
    </row>
    <row r="11" spans="1:13" ht="15.75" customHeight="1">
      <c r="A11" s="28">
        <f t="shared" si="0"/>
        <v>7</v>
      </c>
      <c r="B11" s="29"/>
      <c r="C11" s="30" t="s">
        <v>26</v>
      </c>
      <c r="D11" s="31" t="s">
        <v>19</v>
      </c>
      <c r="E11" s="32" t="s">
        <v>27</v>
      </c>
      <c r="F11" s="33">
        <v>38625</v>
      </c>
      <c r="G11" s="31">
        <v>4</v>
      </c>
      <c r="H11" s="31">
        <v>59</v>
      </c>
      <c r="I11" s="34">
        <v>56886</v>
      </c>
      <c r="J11" s="35">
        <v>8851</v>
      </c>
      <c r="K11" s="34">
        <v>715437</v>
      </c>
      <c r="L11" s="35">
        <v>89892</v>
      </c>
      <c r="M11" s="36">
        <f t="shared" si="1"/>
        <v>6.427070387526833</v>
      </c>
    </row>
    <row r="12" spans="1:13" ht="15.75" customHeight="1">
      <c r="A12" s="28">
        <f t="shared" si="0"/>
        <v>8</v>
      </c>
      <c r="B12" s="29"/>
      <c r="C12" s="30" t="s">
        <v>28</v>
      </c>
      <c r="D12" s="31" t="s">
        <v>12</v>
      </c>
      <c r="E12" s="32" t="s">
        <v>29</v>
      </c>
      <c r="F12" s="33">
        <v>38632</v>
      </c>
      <c r="G12" s="31">
        <v>3</v>
      </c>
      <c r="H12" s="31">
        <v>30</v>
      </c>
      <c r="I12" s="34">
        <v>58145</v>
      </c>
      <c r="J12" s="35">
        <v>7062</v>
      </c>
      <c r="K12" s="34">
        <v>315389.5</v>
      </c>
      <c r="L12" s="35">
        <v>36906</v>
      </c>
      <c r="M12" s="37">
        <f t="shared" si="1"/>
        <v>8.233503256867742</v>
      </c>
    </row>
    <row r="13" spans="1:13" ht="15.75" customHeight="1">
      <c r="A13" s="28">
        <f t="shared" si="0"/>
        <v>9</v>
      </c>
      <c r="B13" s="29"/>
      <c r="C13" s="30" t="s">
        <v>30</v>
      </c>
      <c r="D13" s="31" t="s">
        <v>19</v>
      </c>
      <c r="E13" s="32" t="s">
        <v>25</v>
      </c>
      <c r="F13" s="33">
        <v>38618</v>
      </c>
      <c r="G13" s="31">
        <v>5</v>
      </c>
      <c r="H13" s="31">
        <v>53</v>
      </c>
      <c r="I13" s="34">
        <v>28235</v>
      </c>
      <c r="J13" s="35">
        <v>6761</v>
      </c>
      <c r="K13" s="34">
        <v>507031</v>
      </c>
      <c r="L13" s="35">
        <v>75643</v>
      </c>
      <c r="M13" s="36">
        <f t="shared" si="1"/>
        <v>4.17615737316965</v>
      </c>
    </row>
    <row r="14" spans="1:13" ht="15.75" customHeight="1">
      <c r="A14" s="28">
        <f t="shared" si="0"/>
        <v>10</v>
      </c>
      <c r="B14" s="29"/>
      <c r="C14" s="30" t="s">
        <v>31</v>
      </c>
      <c r="D14" s="31" t="s">
        <v>32</v>
      </c>
      <c r="E14" s="32" t="s">
        <v>33</v>
      </c>
      <c r="F14" s="33">
        <v>38639</v>
      </c>
      <c r="G14" s="31">
        <v>2</v>
      </c>
      <c r="H14" s="31">
        <v>13</v>
      </c>
      <c r="I14" s="34">
        <v>55267.5</v>
      </c>
      <c r="J14" s="35">
        <v>6155</v>
      </c>
      <c r="K14" s="34">
        <v>119099</v>
      </c>
      <c r="L14" s="35">
        <v>13191</v>
      </c>
      <c r="M14" s="36">
        <f t="shared" si="1"/>
        <v>8.979285134037369</v>
      </c>
    </row>
    <row r="15" spans="1:13" ht="15.75" customHeight="1">
      <c r="A15" s="28">
        <f t="shared" si="0"/>
        <v>11</v>
      </c>
      <c r="B15" s="29"/>
      <c r="C15" s="30" t="s">
        <v>34</v>
      </c>
      <c r="D15" s="31" t="s">
        <v>15</v>
      </c>
      <c r="E15" s="32" t="s">
        <v>35</v>
      </c>
      <c r="F15" s="33">
        <v>38611</v>
      </c>
      <c r="G15" s="31">
        <v>6</v>
      </c>
      <c r="H15" s="31">
        <v>48</v>
      </c>
      <c r="I15" s="34">
        <v>32418</v>
      </c>
      <c r="J15" s="35">
        <v>5685</v>
      </c>
      <c r="K15" s="34">
        <v>1389942</v>
      </c>
      <c r="L15" s="35">
        <v>185896</v>
      </c>
      <c r="M15" s="36">
        <f t="shared" si="1"/>
        <v>5.702374670184697</v>
      </c>
    </row>
    <row r="16" spans="1:13" ht="15.75" customHeight="1">
      <c r="A16" s="28">
        <f t="shared" si="0"/>
        <v>12</v>
      </c>
      <c r="B16" s="29"/>
      <c r="C16" s="30" t="s">
        <v>36</v>
      </c>
      <c r="D16" s="31" t="s">
        <v>19</v>
      </c>
      <c r="E16" s="32" t="s">
        <v>37</v>
      </c>
      <c r="F16" s="33">
        <v>38611</v>
      </c>
      <c r="G16" s="31">
        <v>6</v>
      </c>
      <c r="H16" s="31">
        <v>36</v>
      </c>
      <c r="I16" s="34">
        <v>22249</v>
      </c>
      <c r="J16" s="35">
        <v>4842</v>
      </c>
      <c r="K16" s="34">
        <v>826370</v>
      </c>
      <c r="L16" s="35">
        <v>119981</v>
      </c>
      <c r="M16" s="36">
        <f t="shared" si="1"/>
        <v>4.595002065262288</v>
      </c>
    </row>
    <row r="17" spans="1:13" ht="15.75" customHeight="1">
      <c r="A17" s="28">
        <f t="shared" si="0"/>
        <v>13</v>
      </c>
      <c r="B17" s="29"/>
      <c r="C17" s="30" t="s">
        <v>38</v>
      </c>
      <c r="D17" s="31" t="s">
        <v>15</v>
      </c>
      <c r="E17" s="32" t="s">
        <v>35</v>
      </c>
      <c r="F17" s="33">
        <v>38632</v>
      </c>
      <c r="G17" s="31">
        <v>3</v>
      </c>
      <c r="H17" s="31">
        <v>51</v>
      </c>
      <c r="I17" s="34">
        <v>36756</v>
      </c>
      <c r="J17" s="35">
        <v>4740</v>
      </c>
      <c r="K17" s="34">
        <v>257017</v>
      </c>
      <c r="L17" s="35">
        <v>31452</v>
      </c>
      <c r="M17" s="36">
        <f t="shared" si="1"/>
        <v>7.754430379746835</v>
      </c>
    </row>
    <row r="18" spans="1:13" ht="15.75" customHeight="1">
      <c r="A18" s="28">
        <f t="shared" si="0"/>
        <v>14</v>
      </c>
      <c r="B18" s="29"/>
      <c r="C18" s="30" t="s">
        <v>39</v>
      </c>
      <c r="D18" s="31" t="s">
        <v>40</v>
      </c>
      <c r="E18" s="32" t="s">
        <v>41</v>
      </c>
      <c r="F18" s="33">
        <v>38625</v>
      </c>
      <c r="G18" s="31">
        <v>4</v>
      </c>
      <c r="H18" s="31">
        <v>30</v>
      </c>
      <c r="I18" s="34">
        <v>27476</v>
      </c>
      <c r="J18" s="35">
        <v>4199</v>
      </c>
      <c r="K18" s="34">
        <v>272416</v>
      </c>
      <c r="L18" s="35">
        <v>32372</v>
      </c>
      <c r="M18" s="36">
        <f t="shared" si="1"/>
        <v>6.543462729221243</v>
      </c>
    </row>
    <row r="19" spans="1:13" ht="15.75" customHeight="1">
      <c r="A19" s="28">
        <f t="shared" si="0"/>
        <v>15</v>
      </c>
      <c r="B19" s="29"/>
      <c r="C19" s="30" t="s">
        <v>42</v>
      </c>
      <c r="D19" s="31" t="s">
        <v>19</v>
      </c>
      <c r="E19" s="32" t="s">
        <v>43</v>
      </c>
      <c r="F19" s="33">
        <v>38646</v>
      </c>
      <c r="G19" s="31">
        <v>1</v>
      </c>
      <c r="H19" s="31">
        <v>105</v>
      </c>
      <c r="I19" s="34">
        <v>28824</v>
      </c>
      <c r="J19" s="35">
        <v>4110</v>
      </c>
      <c r="K19" s="34">
        <v>28824</v>
      </c>
      <c r="L19" s="35">
        <v>4110</v>
      </c>
      <c r="M19" s="36">
        <f t="shared" si="1"/>
        <v>7.013138686131387</v>
      </c>
    </row>
    <row r="20" spans="1:14" ht="15.75" customHeight="1">
      <c r="A20" s="28">
        <f t="shared" si="0"/>
        <v>16</v>
      </c>
      <c r="B20" s="29"/>
      <c r="C20" s="30" t="s">
        <v>44</v>
      </c>
      <c r="D20" s="31" t="s">
        <v>12</v>
      </c>
      <c r="E20" s="32" t="s">
        <v>45</v>
      </c>
      <c r="F20" s="33">
        <v>38632</v>
      </c>
      <c r="G20" s="31">
        <v>3</v>
      </c>
      <c r="H20" s="31">
        <v>30</v>
      </c>
      <c r="I20" s="34">
        <v>25688.5</v>
      </c>
      <c r="J20" s="35">
        <v>3570</v>
      </c>
      <c r="K20" s="34">
        <v>171690.5</v>
      </c>
      <c r="L20" s="35">
        <v>22806</v>
      </c>
      <c r="M20" s="36">
        <f t="shared" si="1"/>
        <v>7.195658263305322</v>
      </c>
      <c r="N20" s="38"/>
    </row>
    <row r="21" spans="1:13" ht="15.75" customHeight="1">
      <c r="A21" s="28">
        <f t="shared" si="0"/>
        <v>17</v>
      </c>
      <c r="B21" s="29"/>
      <c r="C21" s="30" t="s">
        <v>46</v>
      </c>
      <c r="D21" s="31" t="s">
        <v>47</v>
      </c>
      <c r="E21" s="32" t="s">
        <v>48</v>
      </c>
      <c r="F21" s="33">
        <v>38639</v>
      </c>
      <c r="G21" s="31">
        <v>2</v>
      </c>
      <c r="H21" s="31">
        <v>7</v>
      </c>
      <c r="I21" s="34">
        <v>28618</v>
      </c>
      <c r="J21" s="35">
        <v>3514</v>
      </c>
      <c r="K21" s="34">
        <v>57581.5</v>
      </c>
      <c r="L21" s="35">
        <v>7228</v>
      </c>
      <c r="M21" s="36">
        <f t="shared" si="1"/>
        <v>8.143995446784292</v>
      </c>
    </row>
    <row r="22" spans="1:13" ht="15.75" customHeight="1">
      <c r="A22" s="28">
        <f t="shared" si="0"/>
        <v>18</v>
      </c>
      <c r="B22" s="29"/>
      <c r="C22" s="30" t="s">
        <v>49</v>
      </c>
      <c r="D22" s="31" t="s">
        <v>15</v>
      </c>
      <c r="E22" s="32" t="s">
        <v>50</v>
      </c>
      <c r="F22" s="33">
        <v>38618</v>
      </c>
      <c r="G22" s="31">
        <v>4</v>
      </c>
      <c r="H22" s="31">
        <v>37</v>
      </c>
      <c r="I22" s="34">
        <v>15004</v>
      </c>
      <c r="J22" s="35">
        <v>3178</v>
      </c>
      <c r="K22" s="34">
        <v>224345</v>
      </c>
      <c r="L22" s="35">
        <v>28208</v>
      </c>
      <c r="M22" s="36">
        <f t="shared" si="1"/>
        <v>4.72120830711139</v>
      </c>
    </row>
    <row r="23" spans="1:13" ht="15.75" customHeight="1">
      <c r="A23" s="28">
        <f t="shared" si="0"/>
        <v>19</v>
      </c>
      <c r="B23" s="29"/>
      <c r="C23" s="30" t="s">
        <v>51</v>
      </c>
      <c r="D23" s="31" t="s">
        <v>15</v>
      </c>
      <c r="E23" s="32" t="s">
        <v>52</v>
      </c>
      <c r="F23" s="33">
        <v>38506</v>
      </c>
      <c r="G23" s="31">
        <v>21</v>
      </c>
      <c r="H23" s="31">
        <v>5</v>
      </c>
      <c r="I23" s="34">
        <v>5507</v>
      </c>
      <c r="J23" s="35">
        <v>2502</v>
      </c>
      <c r="K23" s="34">
        <v>1506648</v>
      </c>
      <c r="L23" s="35">
        <v>235687</v>
      </c>
      <c r="M23" s="36">
        <f t="shared" si="1"/>
        <v>2.201039168665068</v>
      </c>
    </row>
    <row r="24" spans="1:13" ht="15.75" customHeight="1">
      <c r="A24" s="28">
        <f t="shared" si="0"/>
        <v>20</v>
      </c>
      <c r="B24" s="29"/>
      <c r="C24" s="30" t="s">
        <v>53</v>
      </c>
      <c r="D24" s="31" t="s">
        <v>12</v>
      </c>
      <c r="E24" s="32" t="s">
        <v>54</v>
      </c>
      <c r="F24" s="33">
        <v>38611</v>
      </c>
      <c r="G24" s="31">
        <v>6</v>
      </c>
      <c r="H24" s="31">
        <v>20</v>
      </c>
      <c r="I24" s="34">
        <v>12185.5</v>
      </c>
      <c r="J24" s="35">
        <v>2433</v>
      </c>
      <c r="K24" s="34">
        <v>194678.5</v>
      </c>
      <c r="L24" s="35">
        <v>26120</v>
      </c>
      <c r="M24" s="37">
        <f t="shared" si="1"/>
        <v>5.008425811755035</v>
      </c>
    </row>
    <row r="25" spans="1:13" ht="15.75" customHeight="1">
      <c r="A25" s="28">
        <f t="shared" si="0"/>
        <v>21</v>
      </c>
      <c r="B25" s="29"/>
      <c r="C25" s="30" t="s">
        <v>55</v>
      </c>
      <c r="D25" s="31" t="s">
        <v>56</v>
      </c>
      <c r="E25" s="32" t="s">
        <v>57</v>
      </c>
      <c r="F25" s="33">
        <v>38639</v>
      </c>
      <c r="G25" s="31">
        <v>2</v>
      </c>
      <c r="H25" s="31">
        <v>21</v>
      </c>
      <c r="I25" s="34">
        <v>15127.5</v>
      </c>
      <c r="J25" s="35">
        <v>1961</v>
      </c>
      <c r="K25" s="34">
        <v>49014.5</v>
      </c>
      <c r="L25" s="35">
        <v>6196</v>
      </c>
      <c r="M25" s="37">
        <f t="shared" si="1"/>
        <v>7.714176440591535</v>
      </c>
    </row>
    <row r="26" spans="1:13" ht="15.75" customHeight="1">
      <c r="A26" s="28">
        <f t="shared" si="0"/>
        <v>22</v>
      </c>
      <c r="B26" s="29"/>
      <c r="C26" s="30" t="s">
        <v>58</v>
      </c>
      <c r="D26" s="31" t="s">
        <v>15</v>
      </c>
      <c r="E26" s="32" t="s">
        <v>50</v>
      </c>
      <c r="F26" s="33">
        <v>38485</v>
      </c>
      <c r="G26" s="31">
        <v>24</v>
      </c>
      <c r="H26" s="31">
        <v>2</v>
      </c>
      <c r="I26" s="34">
        <v>2680</v>
      </c>
      <c r="J26" s="35">
        <v>1589</v>
      </c>
      <c r="K26" s="34">
        <v>611763</v>
      </c>
      <c r="L26" s="35">
        <v>91932</v>
      </c>
      <c r="M26" s="36">
        <f t="shared" si="1"/>
        <v>1.6865953429830083</v>
      </c>
    </row>
    <row r="27" spans="1:13" ht="15.75" customHeight="1">
      <c r="A27" s="28">
        <f t="shared" si="0"/>
        <v>23</v>
      </c>
      <c r="B27" s="29"/>
      <c r="C27" s="30" t="s">
        <v>59</v>
      </c>
      <c r="D27" s="31" t="s">
        <v>12</v>
      </c>
      <c r="E27" s="32" t="s">
        <v>45</v>
      </c>
      <c r="F27" s="33">
        <v>38618</v>
      </c>
      <c r="G27" s="31">
        <v>5</v>
      </c>
      <c r="H27" s="31">
        <v>24</v>
      </c>
      <c r="I27" s="34">
        <v>8247.5</v>
      </c>
      <c r="J27" s="35">
        <v>1558</v>
      </c>
      <c r="K27" s="34">
        <v>327811.5</v>
      </c>
      <c r="L27" s="35">
        <v>46864</v>
      </c>
      <c r="M27" s="36">
        <f t="shared" si="1"/>
        <v>5.293645699614891</v>
      </c>
    </row>
    <row r="28" spans="1:13" ht="15.75" customHeight="1">
      <c r="A28" s="28">
        <f t="shared" si="0"/>
        <v>24</v>
      </c>
      <c r="B28" s="29"/>
      <c r="C28" s="30" t="s">
        <v>60</v>
      </c>
      <c r="D28" s="31" t="s">
        <v>12</v>
      </c>
      <c r="E28" s="32" t="s">
        <v>54</v>
      </c>
      <c r="F28" s="33">
        <v>38604</v>
      </c>
      <c r="G28" s="31">
        <v>7</v>
      </c>
      <c r="H28" s="31">
        <v>14</v>
      </c>
      <c r="I28" s="34">
        <v>7227.5</v>
      </c>
      <c r="J28" s="35">
        <v>1480</v>
      </c>
      <c r="K28" s="34">
        <v>117807</v>
      </c>
      <c r="L28" s="35">
        <v>17966</v>
      </c>
      <c r="M28" s="36">
        <f t="shared" si="1"/>
        <v>4.883445945945946</v>
      </c>
    </row>
    <row r="29" spans="1:13" ht="15.75" customHeight="1">
      <c r="A29" s="28">
        <f t="shared" si="0"/>
        <v>25</v>
      </c>
      <c r="B29" s="29"/>
      <c r="C29" s="30" t="s">
        <v>61</v>
      </c>
      <c r="D29" s="31" t="s">
        <v>12</v>
      </c>
      <c r="E29" s="32" t="s">
        <v>29</v>
      </c>
      <c r="F29" s="33">
        <v>38597</v>
      </c>
      <c r="G29" s="31">
        <v>8</v>
      </c>
      <c r="H29" s="31">
        <v>7</v>
      </c>
      <c r="I29" s="34">
        <v>5078.5</v>
      </c>
      <c r="J29" s="35">
        <v>1368</v>
      </c>
      <c r="K29" s="34">
        <v>1703285.75</v>
      </c>
      <c r="L29" s="35">
        <v>244826</v>
      </c>
      <c r="M29" s="37">
        <f t="shared" si="1"/>
        <v>3.7123538011695905</v>
      </c>
    </row>
    <row r="30" spans="1:13" ht="15.75" customHeight="1">
      <c r="A30" s="28">
        <f t="shared" si="0"/>
        <v>26</v>
      </c>
      <c r="B30" s="29"/>
      <c r="C30" s="30" t="s">
        <v>62</v>
      </c>
      <c r="D30" s="31" t="s">
        <v>15</v>
      </c>
      <c r="E30" s="32" t="s">
        <v>16</v>
      </c>
      <c r="F30" s="33">
        <v>38604</v>
      </c>
      <c r="G30" s="31">
        <v>7</v>
      </c>
      <c r="H30" s="31">
        <v>6</v>
      </c>
      <c r="I30" s="34">
        <v>5260</v>
      </c>
      <c r="J30" s="35">
        <v>1273</v>
      </c>
      <c r="K30" s="34">
        <v>674160</v>
      </c>
      <c r="L30" s="35">
        <v>91942</v>
      </c>
      <c r="M30" s="36">
        <f t="shared" si="1"/>
        <v>4.13197172034564</v>
      </c>
    </row>
    <row r="31" spans="1:13" ht="15.75" customHeight="1">
      <c r="A31" s="28">
        <f t="shared" si="0"/>
        <v>27</v>
      </c>
      <c r="B31" s="29"/>
      <c r="C31" s="30" t="s">
        <v>63</v>
      </c>
      <c r="D31" s="31" t="s">
        <v>19</v>
      </c>
      <c r="E31" s="32" t="s">
        <v>64</v>
      </c>
      <c r="F31" s="33">
        <v>38625</v>
      </c>
      <c r="G31" s="31">
        <v>4</v>
      </c>
      <c r="H31" s="31">
        <v>15</v>
      </c>
      <c r="I31" s="34">
        <v>6248</v>
      </c>
      <c r="J31" s="35">
        <v>1195</v>
      </c>
      <c r="K31" s="34">
        <v>61565</v>
      </c>
      <c r="L31" s="35">
        <v>8769</v>
      </c>
      <c r="M31" s="36">
        <f t="shared" si="1"/>
        <v>5.228451882845189</v>
      </c>
    </row>
    <row r="32" spans="1:13" ht="15.75" customHeight="1">
      <c r="A32" s="28">
        <f t="shared" si="0"/>
        <v>28</v>
      </c>
      <c r="B32" s="29"/>
      <c r="C32" s="30" t="s">
        <v>65</v>
      </c>
      <c r="D32" s="31" t="s">
        <v>22</v>
      </c>
      <c r="E32" s="32" t="s">
        <v>66</v>
      </c>
      <c r="F32" s="33">
        <v>38639</v>
      </c>
      <c r="G32" s="31">
        <v>2</v>
      </c>
      <c r="H32" s="31">
        <v>4</v>
      </c>
      <c r="I32" s="34">
        <v>8632</v>
      </c>
      <c r="J32" s="35">
        <v>1064</v>
      </c>
      <c r="K32" s="34">
        <v>18683</v>
      </c>
      <c r="L32" s="35">
        <v>2290</v>
      </c>
      <c r="M32" s="36">
        <f t="shared" si="1"/>
        <v>8.112781954887218</v>
      </c>
    </row>
    <row r="33" spans="1:13" ht="15.75" customHeight="1">
      <c r="A33" s="28">
        <f t="shared" si="0"/>
        <v>29</v>
      </c>
      <c r="B33" s="29"/>
      <c r="C33" s="30" t="s">
        <v>67</v>
      </c>
      <c r="D33" s="31" t="s">
        <v>12</v>
      </c>
      <c r="E33" s="32" t="s">
        <v>29</v>
      </c>
      <c r="F33" s="33">
        <v>38576</v>
      </c>
      <c r="G33" s="31">
        <v>11</v>
      </c>
      <c r="H33" s="31">
        <v>14</v>
      </c>
      <c r="I33" s="34">
        <v>5559.5</v>
      </c>
      <c r="J33" s="35">
        <v>843</v>
      </c>
      <c r="K33" s="34">
        <v>1193299.25</v>
      </c>
      <c r="L33" s="35">
        <v>168274</v>
      </c>
      <c r="M33" s="36">
        <f t="shared" si="1"/>
        <v>6.594899169632265</v>
      </c>
    </row>
    <row r="34" spans="1:13" ht="15.75" customHeight="1">
      <c r="A34" s="28">
        <f t="shared" si="0"/>
        <v>30</v>
      </c>
      <c r="B34" s="29"/>
      <c r="C34" s="30" t="s">
        <v>68</v>
      </c>
      <c r="D34" s="31" t="s">
        <v>47</v>
      </c>
      <c r="E34" s="32" t="s">
        <v>69</v>
      </c>
      <c r="F34" s="33">
        <v>38520</v>
      </c>
      <c r="G34" s="31">
        <v>17</v>
      </c>
      <c r="H34" s="31">
        <v>2</v>
      </c>
      <c r="I34" s="34">
        <v>2376</v>
      </c>
      <c r="J34" s="35">
        <v>792</v>
      </c>
      <c r="K34" s="34">
        <v>50251</v>
      </c>
      <c r="L34" s="35">
        <v>8522</v>
      </c>
      <c r="M34" s="36">
        <f t="shared" si="1"/>
        <v>3</v>
      </c>
    </row>
    <row r="35" spans="1:13" ht="15.75" customHeight="1">
      <c r="A35" s="28">
        <f t="shared" si="0"/>
        <v>31</v>
      </c>
      <c r="B35" s="29"/>
      <c r="C35" s="30" t="s">
        <v>70</v>
      </c>
      <c r="D35" s="31" t="s">
        <v>22</v>
      </c>
      <c r="E35" s="32" t="s">
        <v>37</v>
      </c>
      <c r="F35" s="33">
        <v>38618</v>
      </c>
      <c r="G35" s="31">
        <v>5</v>
      </c>
      <c r="H35" s="31">
        <v>11</v>
      </c>
      <c r="I35" s="34">
        <v>3718</v>
      </c>
      <c r="J35" s="35">
        <v>757</v>
      </c>
      <c r="K35" s="34">
        <v>101843.5</v>
      </c>
      <c r="L35" s="35">
        <v>12754</v>
      </c>
      <c r="M35" s="36">
        <f t="shared" si="1"/>
        <v>4.911492734478204</v>
      </c>
    </row>
    <row r="36" spans="1:13" ht="15.75" customHeight="1">
      <c r="A36" s="28">
        <f t="shared" si="0"/>
        <v>32</v>
      </c>
      <c r="B36" s="29"/>
      <c r="C36" s="30" t="s">
        <v>71</v>
      </c>
      <c r="D36" s="31" t="s">
        <v>15</v>
      </c>
      <c r="E36" s="32" t="s">
        <v>72</v>
      </c>
      <c r="F36" s="33">
        <v>38597</v>
      </c>
      <c r="G36" s="31">
        <v>8</v>
      </c>
      <c r="H36" s="31">
        <v>4</v>
      </c>
      <c r="I36" s="34">
        <v>3060</v>
      </c>
      <c r="J36" s="35">
        <v>716</v>
      </c>
      <c r="K36" s="34">
        <v>773880</v>
      </c>
      <c r="L36" s="35">
        <v>126080</v>
      </c>
      <c r="M36" s="37">
        <f t="shared" si="1"/>
        <v>4.273743016759776</v>
      </c>
    </row>
    <row r="37" spans="1:13" ht="15.75" customHeight="1">
      <c r="A37" s="28">
        <f aca="true" t="shared" si="2" ref="A37:A69">ROW()-4</f>
        <v>33</v>
      </c>
      <c r="B37" s="29"/>
      <c r="C37" s="30" t="s">
        <v>73</v>
      </c>
      <c r="D37" s="31" t="s">
        <v>74</v>
      </c>
      <c r="E37" s="32" t="s">
        <v>75</v>
      </c>
      <c r="F37" s="33">
        <v>38513</v>
      </c>
      <c r="G37" s="31">
        <v>20</v>
      </c>
      <c r="H37" s="31">
        <v>2</v>
      </c>
      <c r="I37" s="34">
        <v>2598</v>
      </c>
      <c r="J37" s="35">
        <v>712</v>
      </c>
      <c r="K37" s="34">
        <v>2859908.5</v>
      </c>
      <c r="L37" s="35">
        <v>403826</v>
      </c>
      <c r="M37" s="36">
        <f aca="true" t="shared" si="3" ref="M37:M70">+I37/J37</f>
        <v>3.648876404494382</v>
      </c>
    </row>
    <row r="38" spans="1:13" ht="15.75" customHeight="1">
      <c r="A38" s="28">
        <f t="shared" si="2"/>
        <v>34</v>
      </c>
      <c r="B38" s="29"/>
      <c r="C38" s="30" t="s">
        <v>76</v>
      </c>
      <c r="D38" s="31" t="s">
        <v>56</v>
      </c>
      <c r="E38" s="32" t="s">
        <v>57</v>
      </c>
      <c r="F38" s="33">
        <v>38618</v>
      </c>
      <c r="G38" s="31">
        <v>5</v>
      </c>
      <c r="H38" s="31">
        <v>9</v>
      </c>
      <c r="I38" s="34">
        <v>3440.5</v>
      </c>
      <c r="J38" s="35">
        <v>598</v>
      </c>
      <c r="K38" s="34">
        <v>56512</v>
      </c>
      <c r="L38" s="35">
        <v>7923</v>
      </c>
      <c r="M38" s="37">
        <f t="shared" si="3"/>
        <v>5.753344481605351</v>
      </c>
    </row>
    <row r="39" spans="1:13" ht="15.75" customHeight="1">
      <c r="A39" s="28">
        <f t="shared" si="2"/>
        <v>35</v>
      </c>
      <c r="B39" s="29"/>
      <c r="C39" s="30" t="s">
        <v>77</v>
      </c>
      <c r="D39" s="31" t="s">
        <v>47</v>
      </c>
      <c r="E39" s="32" t="s">
        <v>78</v>
      </c>
      <c r="F39" s="33">
        <v>38415</v>
      </c>
      <c r="G39" s="31">
        <v>15</v>
      </c>
      <c r="H39" s="31">
        <v>1</v>
      </c>
      <c r="I39" s="34">
        <v>1872</v>
      </c>
      <c r="J39" s="35">
        <v>594</v>
      </c>
      <c r="K39" s="34">
        <v>36890.5</v>
      </c>
      <c r="L39" s="35">
        <v>6739</v>
      </c>
      <c r="M39" s="36">
        <f t="shared" si="3"/>
        <v>3.1515151515151514</v>
      </c>
    </row>
    <row r="40" spans="1:13" ht="15.75" customHeight="1">
      <c r="A40" s="28">
        <f t="shared" si="2"/>
        <v>36</v>
      </c>
      <c r="B40" s="29"/>
      <c r="C40" s="30" t="s">
        <v>79</v>
      </c>
      <c r="D40" s="31" t="s">
        <v>19</v>
      </c>
      <c r="E40" s="32" t="s">
        <v>80</v>
      </c>
      <c r="F40" s="33">
        <v>38429</v>
      </c>
      <c r="G40" s="31">
        <v>24</v>
      </c>
      <c r="H40" s="31">
        <v>2</v>
      </c>
      <c r="I40" s="34">
        <v>1500</v>
      </c>
      <c r="J40" s="35">
        <v>528</v>
      </c>
      <c r="K40" s="34">
        <v>3559524</v>
      </c>
      <c r="L40" s="35">
        <v>670030</v>
      </c>
      <c r="M40" s="36">
        <f t="shared" si="3"/>
        <v>2.840909090909091</v>
      </c>
    </row>
    <row r="41" spans="1:13" ht="15.75" customHeight="1">
      <c r="A41" s="28">
        <f t="shared" si="2"/>
        <v>37</v>
      </c>
      <c r="B41" s="29"/>
      <c r="C41" s="30" t="s">
        <v>81</v>
      </c>
      <c r="D41" s="31" t="s">
        <v>47</v>
      </c>
      <c r="E41" s="32" t="s">
        <v>82</v>
      </c>
      <c r="F41" s="33">
        <v>38625</v>
      </c>
      <c r="G41" s="31">
        <v>5</v>
      </c>
      <c r="H41" s="31">
        <v>6</v>
      </c>
      <c r="I41" s="34">
        <v>2484</v>
      </c>
      <c r="J41" s="35">
        <v>479</v>
      </c>
      <c r="K41" s="34">
        <v>77932.5</v>
      </c>
      <c r="L41" s="35">
        <v>11132</v>
      </c>
      <c r="M41" s="36">
        <f t="shared" si="3"/>
        <v>5.18580375782881</v>
      </c>
    </row>
    <row r="42" spans="1:13" ht="15.75" customHeight="1">
      <c r="A42" s="28">
        <f t="shared" si="2"/>
        <v>38</v>
      </c>
      <c r="B42" s="29"/>
      <c r="C42" s="30" t="s">
        <v>83</v>
      </c>
      <c r="D42" s="31" t="s">
        <v>19</v>
      </c>
      <c r="E42" s="32" t="s">
        <v>25</v>
      </c>
      <c r="F42" s="33">
        <v>38212</v>
      </c>
      <c r="G42" s="31">
        <v>52</v>
      </c>
      <c r="H42" s="31">
        <v>1</v>
      </c>
      <c r="I42" s="34">
        <v>806</v>
      </c>
      <c r="J42" s="35">
        <v>403</v>
      </c>
      <c r="K42" s="34">
        <v>1959856</v>
      </c>
      <c r="L42" s="35">
        <v>336922</v>
      </c>
      <c r="M42" s="36">
        <f t="shared" si="3"/>
        <v>2</v>
      </c>
    </row>
    <row r="43" spans="1:13" ht="15.75" customHeight="1">
      <c r="A43" s="28">
        <f t="shared" si="2"/>
        <v>39</v>
      </c>
      <c r="B43" s="29"/>
      <c r="C43" s="30" t="s">
        <v>84</v>
      </c>
      <c r="D43" s="31" t="s">
        <v>32</v>
      </c>
      <c r="E43" s="32" t="s">
        <v>33</v>
      </c>
      <c r="F43" s="33">
        <v>38632</v>
      </c>
      <c r="G43" s="31">
        <v>3</v>
      </c>
      <c r="H43" s="31">
        <v>5</v>
      </c>
      <c r="I43" s="34">
        <v>2822</v>
      </c>
      <c r="J43" s="35">
        <v>364</v>
      </c>
      <c r="K43" s="34">
        <v>20210</v>
      </c>
      <c r="L43" s="35">
        <v>2384</v>
      </c>
      <c r="M43" s="36">
        <f t="shared" si="3"/>
        <v>7.752747252747253</v>
      </c>
    </row>
    <row r="44" spans="1:13" ht="15.75" customHeight="1">
      <c r="A44" s="28">
        <f t="shared" si="2"/>
        <v>40</v>
      </c>
      <c r="B44" s="29"/>
      <c r="C44" s="30" t="s">
        <v>85</v>
      </c>
      <c r="D44" s="31" t="s">
        <v>40</v>
      </c>
      <c r="E44" s="32" t="s">
        <v>86</v>
      </c>
      <c r="F44" s="33">
        <v>38247</v>
      </c>
      <c r="G44" s="31">
        <v>18</v>
      </c>
      <c r="H44" s="31">
        <v>1</v>
      </c>
      <c r="I44" s="34">
        <v>1070</v>
      </c>
      <c r="J44" s="35">
        <v>357</v>
      </c>
      <c r="K44" s="34">
        <v>163744</v>
      </c>
      <c r="L44" s="35">
        <v>25672</v>
      </c>
      <c r="M44" s="36">
        <f t="shared" si="3"/>
        <v>2.9971988795518207</v>
      </c>
    </row>
    <row r="45" spans="1:13" ht="15.75" customHeight="1">
      <c r="A45" s="28">
        <f t="shared" si="2"/>
        <v>41</v>
      </c>
      <c r="B45" s="29"/>
      <c r="C45" s="39" t="s">
        <v>87</v>
      </c>
      <c r="D45" s="40" t="s">
        <v>88</v>
      </c>
      <c r="E45" s="41" t="s">
        <v>89</v>
      </c>
      <c r="F45" s="42">
        <v>38520</v>
      </c>
      <c r="G45" s="40">
        <v>19</v>
      </c>
      <c r="H45" s="40">
        <v>1</v>
      </c>
      <c r="I45" s="43">
        <v>1695</v>
      </c>
      <c r="J45" s="44">
        <v>339</v>
      </c>
      <c r="K45" s="43">
        <v>57803</v>
      </c>
      <c r="L45" s="44">
        <v>9840</v>
      </c>
      <c r="M45" s="36">
        <f t="shared" si="3"/>
        <v>5</v>
      </c>
    </row>
    <row r="46" spans="1:13" ht="15.75" customHeight="1">
      <c r="A46" s="28">
        <f t="shared" si="2"/>
        <v>42</v>
      </c>
      <c r="B46" s="29"/>
      <c r="C46" s="30" t="s">
        <v>90</v>
      </c>
      <c r="D46" s="31" t="s">
        <v>15</v>
      </c>
      <c r="E46" s="32" t="s">
        <v>35</v>
      </c>
      <c r="F46" s="33">
        <v>38604</v>
      </c>
      <c r="G46" s="31">
        <v>7</v>
      </c>
      <c r="H46" s="31">
        <v>4</v>
      </c>
      <c r="I46" s="34">
        <v>2253</v>
      </c>
      <c r="J46" s="35">
        <v>311</v>
      </c>
      <c r="K46" s="34">
        <v>209860</v>
      </c>
      <c r="L46" s="35">
        <v>29329</v>
      </c>
      <c r="M46" s="36">
        <f t="shared" si="3"/>
        <v>7.244372990353698</v>
      </c>
    </row>
    <row r="47" spans="1:13" ht="15.75" customHeight="1">
      <c r="A47" s="28">
        <f t="shared" si="2"/>
        <v>43</v>
      </c>
      <c r="B47" s="29"/>
      <c r="C47" s="30" t="s">
        <v>91</v>
      </c>
      <c r="D47" s="31" t="s">
        <v>56</v>
      </c>
      <c r="E47" s="32" t="s">
        <v>92</v>
      </c>
      <c r="F47" s="33">
        <v>38485</v>
      </c>
      <c r="G47" s="31">
        <v>14</v>
      </c>
      <c r="H47" s="31">
        <v>1</v>
      </c>
      <c r="I47" s="34">
        <v>805.5</v>
      </c>
      <c r="J47" s="35">
        <v>269</v>
      </c>
      <c r="K47" s="34">
        <v>69043</v>
      </c>
      <c r="L47" s="35">
        <v>10260</v>
      </c>
      <c r="M47" s="36">
        <f t="shared" si="3"/>
        <v>2.9944237918215615</v>
      </c>
    </row>
    <row r="48" spans="1:13" ht="15.75" customHeight="1">
      <c r="A48" s="28">
        <f t="shared" si="2"/>
        <v>44</v>
      </c>
      <c r="B48" s="29"/>
      <c r="C48" s="30" t="s">
        <v>93</v>
      </c>
      <c r="D48" s="31" t="s">
        <v>94</v>
      </c>
      <c r="E48" s="32" t="s">
        <v>54</v>
      </c>
      <c r="F48" s="33">
        <v>38618</v>
      </c>
      <c r="G48" s="31">
        <v>5</v>
      </c>
      <c r="H48" s="31">
        <v>8</v>
      </c>
      <c r="I48" s="34">
        <v>1689.5</v>
      </c>
      <c r="J48" s="35">
        <v>264</v>
      </c>
      <c r="K48" s="34">
        <v>28502</v>
      </c>
      <c r="L48" s="35">
        <v>3728</v>
      </c>
      <c r="M48" s="36">
        <f t="shared" si="3"/>
        <v>6.399621212121212</v>
      </c>
    </row>
    <row r="49" spans="1:13" ht="15.75" customHeight="1">
      <c r="A49" s="28">
        <f t="shared" si="2"/>
        <v>45</v>
      </c>
      <c r="B49" s="29"/>
      <c r="C49" s="30" t="s">
        <v>95</v>
      </c>
      <c r="D49" s="31" t="s">
        <v>15</v>
      </c>
      <c r="E49" s="32" t="s">
        <v>35</v>
      </c>
      <c r="F49" s="33">
        <v>38555</v>
      </c>
      <c r="G49" s="31">
        <v>14</v>
      </c>
      <c r="H49" s="31">
        <v>1</v>
      </c>
      <c r="I49" s="34">
        <v>1094</v>
      </c>
      <c r="J49" s="35">
        <v>222</v>
      </c>
      <c r="K49" s="34">
        <v>828846</v>
      </c>
      <c r="L49" s="35">
        <v>125901</v>
      </c>
      <c r="M49" s="37">
        <f t="shared" si="3"/>
        <v>4.927927927927928</v>
      </c>
    </row>
    <row r="50" spans="1:13" ht="15.75" customHeight="1">
      <c r="A50" s="28">
        <f t="shared" si="2"/>
        <v>46</v>
      </c>
      <c r="B50" s="29"/>
      <c r="C50" s="30" t="s">
        <v>96</v>
      </c>
      <c r="D50" s="31" t="s">
        <v>15</v>
      </c>
      <c r="E50" s="32" t="s">
        <v>16</v>
      </c>
      <c r="F50" s="33">
        <v>38590</v>
      </c>
      <c r="G50" s="31">
        <v>9</v>
      </c>
      <c r="H50" s="31">
        <v>3</v>
      </c>
      <c r="I50" s="34">
        <v>772</v>
      </c>
      <c r="J50" s="35">
        <v>207</v>
      </c>
      <c r="K50" s="34">
        <v>1276834</v>
      </c>
      <c r="L50" s="35">
        <v>190270</v>
      </c>
      <c r="M50" s="37">
        <f t="shared" si="3"/>
        <v>3.7294685990338166</v>
      </c>
    </row>
    <row r="51" spans="1:13" ht="15.75" customHeight="1">
      <c r="A51" s="28">
        <f t="shared" si="2"/>
        <v>47</v>
      </c>
      <c r="B51" s="29"/>
      <c r="C51" s="30" t="s">
        <v>97</v>
      </c>
      <c r="D51" s="31" t="s">
        <v>47</v>
      </c>
      <c r="E51" s="32" t="s">
        <v>48</v>
      </c>
      <c r="F51" s="33">
        <v>38457</v>
      </c>
      <c r="G51" s="31">
        <v>19</v>
      </c>
      <c r="H51" s="31">
        <v>1</v>
      </c>
      <c r="I51" s="34">
        <v>953</v>
      </c>
      <c r="J51" s="35">
        <v>197</v>
      </c>
      <c r="K51" s="34">
        <v>16434.5</v>
      </c>
      <c r="L51" s="35">
        <v>2436</v>
      </c>
      <c r="M51" s="36">
        <f t="shared" si="3"/>
        <v>4.83756345177665</v>
      </c>
    </row>
    <row r="52" spans="1:13" ht="15.75" customHeight="1">
      <c r="A52" s="28">
        <f t="shared" si="2"/>
        <v>48</v>
      </c>
      <c r="B52" s="29"/>
      <c r="C52" s="30" t="s">
        <v>98</v>
      </c>
      <c r="D52" s="31" t="s">
        <v>19</v>
      </c>
      <c r="E52" s="32" t="s">
        <v>25</v>
      </c>
      <c r="F52" s="33">
        <v>38583</v>
      </c>
      <c r="G52" s="31">
        <v>10</v>
      </c>
      <c r="H52" s="31">
        <v>3</v>
      </c>
      <c r="I52" s="34">
        <v>1086</v>
      </c>
      <c r="J52" s="35">
        <v>140</v>
      </c>
      <c r="K52" s="34">
        <v>158620</v>
      </c>
      <c r="L52" s="35">
        <v>22838</v>
      </c>
      <c r="M52" s="36">
        <f t="shared" si="3"/>
        <v>7.757142857142857</v>
      </c>
    </row>
    <row r="53" spans="1:13" ht="15.75" customHeight="1">
      <c r="A53" s="28">
        <f t="shared" si="2"/>
        <v>49</v>
      </c>
      <c r="B53" s="29"/>
      <c r="C53" s="30" t="s">
        <v>99</v>
      </c>
      <c r="D53" s="31" t="s">
        <v>56</v>
      </c>
      <c r="E53" s="32" t="s">
        <v>57</v>
      </c>
      <c r="F53" s="33">
        <v>38569</v>
      </c>
      <c r="G53" s="31">
        <v>12</v>
      </c>
      <c r="H53" s="31">
        <v>1</v>
      </c>
      <c r="I53" s="34">
        <v>695</v>
      </c>
      <c r="J53" s="35">
        <v>100</v>
      </c>
      <c r="K53" s="34">
        <v>198624</v>
      </c>
      <c r="L53" s="35">
        <v>24261</v>
      </c>
      <c r="M53" s="37">
        <f t="shared" si="3"/>
        <v>6.95</v>
      </c>
    </row>
    <row r="54" spans="1:13" ht="15.75" customHeight="1">
      <c r="A54" s="28">
        <f t="shared" si="2"/>
        <v>50</v>
      </c>
      <c r="B54" s="29"/>
      <c r="C54" s="30" t="s">
        <v>100</v>
      </c>
      <c r="D54" s="31" t="s">
        <v>19</v>
      </c>
      <c r="E54" s="32" t="s">
        <v>101</v>
      </c>
      <c r="F54" s="33">
        <v>38611</v>
      </c>
      <c r="G54" s="31">
        <v>5</v>
      </c>
      <c r="H54" s="31">
        <v>3</v>
      </c>
      <c r="I54" s="34">
        <v>277</v>
      </c>
      <c r="J54" s="35">
        <v>73</v>
      </c>
      <c r="K54" s="34">
        <v>24537</v>
      </c>
      <c r="L54" s="35">
        <v>3010</v>
      </c>
      <c r="M54" s="36">
        <f t="shared" si="3"/>
        <v>3.7945205479452055</v>
      </c>
    </row>
    <row r="55" spans="1:13" ht="15.75" customHeight="1">
      <c r="A55" s="28">
        <f t="shared" si="2"/>
        <v>51</v>
      </c>
      <c r="B55" s="29"/>
      <c r="C55" s="30" t="s">
        <v>102</v>
      </c>
      <c r="D55" s="31" t="s">
        <v>47</v>
      </c>
      <c r="E55" s="32" t="s">
        <v>48</v>
      </c>
      <c r="F55" s="33">
        <v>38548</v>
      </c>
      <c r="G55" s="31">
        <v>13</v>
      </c>
      <c r="H55" s="31">
        <v>1</v>
      </c>
      <c r="I55" s="34">
        <v>364</v>
      </c>
      <c r="J55" s="35">
        <v>68</v>
      </c>
      <c r="K55" s="34">
        <v>56609</v>
      </c>
      <c r="L55" s="35">
        <v>8412</v>
      </c>
      <c r="M55" s="36">
        <f t="shared" si="3"/>
        <v>5.352941176470588</v>
      </c>
    </row>
    <row r="56" spans="1:13" ht="15.75" customHeight="1">
      <c r="A56" s="28">
        <f t="shared" si="2"/>
        <v>52</v>
      </c>
      <c r="B56" s="29"/>
      <c r="C56" s="30" t="s">
        <v>103</v>
      </c>
      <c r="D56" s="31" t="s">
        <v>94</v>
      </c>
      <c r="E56" s="32" t="s">
        <v>104</v>
      </c>
      <c r="F56" s="33">
        <v>38569</v>
      </c>
      <c r="G56" s="31">
        <v>12</v>
      </c>
      <c r="H56" s="31">
        <v>2</v>
      </c>
      <c r="I56" s="34">
        <v>239.33</v>
      </c>
      <c r="J56" s="35">
        <v>62</v>
      </c>
      <c r="K56" s="34">
        <v>108619</v>
      </c>
      <c r="L56" s="35">
        <v>17127</v>
      </c>
      <c r="M56" s="36">
        <f t="shared" si="3"/>
        <v>3.860161290322581</v>
      </c>
    </row>
    <row r="57" spans="1:13" ht="15.75" customHeight="1">
      <c r="A57" s="28">
        <f t="shared" si="2"/>
        <v>53</v>
      </c>
      <c r="B57" s="29"/>
      <c r="C57" s="30" t="s">
        <v>105</v>
      </c>
      <c r="D57" s="31" t="s">
        <v>47</v>
      </c>
      <c r="E57" s="32" t="s">
        <v>106</v>
      </c>
      <c r="F57" s="33">
        <v>38597</v>
      </c>
      <c r="G57" s="31">
        <v>7</v>
      </c>
      <c r="H57" s="31">
        <v>2</v>
      </c>
      <c r="I57" s="34">
        <v>311</v>
      </c>
      <c r="J57" s="35">
        <v>60</v>
      </c>
      <c r="K57" s="34">
        <v>76529</v>
      </c>
      <c r="L57" s="35">
        <v>9611</v>
      </c>
      <c r="M57" s="36">
        <f t="shared" si="3"/>
        <v>5.183333333333334</v>
      </c>
    </row>
    <row r="58" spans="1:13" ht="15.75" customHeight="1">
      <c r="A58" s="28">
        <f t="shared" si="2"/>
        <v>54</v>
      </c>
      <c r="B58" s="29"/>
      <c r="C58" s="30" t="s">
        <v>107</v>
      </c>
      <c r="D58" s="31" t="s">
        <v>56</v>
      </c>
      <c r="E58" s="32" t="s">
        <v>57</v>
      </c>
      <c r="F58" s="33">
        <v>38548</v>
      </c>
      <c r="G58" s="31">
        <v>15</v>
      </c>
      <c r="H58" s="31">
        <v>1</v>
      </c>
      <c r="I58" s="34">
        <v>341</v>
      </c>
      <c r="J58" s="35">
        <v>58</v>
      </c>
      <c r="K58" s="34">
        <v>268149.5</v>
      </c>
      <c r="L58" s="35">
        <v>33870</v>
      </c>
      <c r="M58" s="36">
        <f t="shared" si="3"/>
        <v>5.879310344827586</v>
      </c>
    </row>
    <row r="59" spans="1:13" ht="15.75" customHeight="1">
      <c r="A59" s="28">
        <f t="shared" si="2"/>
        <v>55</v>
      </c>
      <c r="B59" s="29"/>
      <c r="C59" s="30" t="s">
        <v>108</v>
      </c>
      <c r="D59" s="31" t="s">
        <v>19</v>
      </c>
      <c r="E59" s="32" t="s">
        <v>25</v>
      </c>
      <c r="F59" s="33">
        <v>38436</v>
      </c>
      <c r="G59" s="31">
        <v>31</v>
      </c>
      <c r="H59" s="31">
        <v>2</v>
      </c>
      <c r="I59" s="34">
        <v>355</v>
      </c>
      <c r="J59" s="35">
        <v>53</v>
      </c>
      <c r="K59" s="34">
        <v>652228</v>
      </c>
      <c r="L59" s="35">
        <v>107138</v>
      </c>
      <c r="M59" s="36">
        <f t="shared" si="3"/>
        <v>6.69811320754717</v>
      </c>
    </row>
    <row r="60" spans="1:13" ht="15.75" customHeight="1">
      <c r="A60" s="28">
        <f t="shared" si="2"/>
        <v>56</v>
      </c>
      <c r="B60" s="29"/>
      <c r="C60" s="30" t="s">
        <v>109</v>
      </c>
      <c r="D60" s="31" t="s">
        <v>40</v>
      </c>
      <c r="E60" s="32" t="s">
        <v>110</v>
      </c>
      <c r="F60" s="33">
        <v>38555</v>
      </c>
      <c r="G60" s="31">
        <v>14</v>
      </c>
      <c r="H60" s="31">
        <v>3</v>
      </c>
      <c r="I60" s="34">
        <v>256</v>
      </c>
      <c r="J60" s="35">
        <v>50</v>
      </c>
      <c r="K60" s="34">
        <v>65746</v>
      </c>
      <c r="L60" s="35">
        <v>9673</v>
      </c>
      <c r="M60" s="36">
        <f t="shared" si="3"/>
        <v>5.12</v>
      </c>
    </row>
    <row r="61" spans="1:13" ht="15.75" customHeight="1">
      <c r="A61" s="28">
        <f t="shared" si="2"/>
        <v>57</v>
      </c>
      <c r="B61" s="29"/>
      <c r="C61" s="30" t="s">
        <v>111</v>
      </c>
      <c r="D61" s="31" t="s">
        <v>47</v>
      </c>
      <c r="E61" s="32" t="s">
        <v>64</v>
      </c>
      <c r="F61" s="33">
        <v>38562</v>
      </c>
      <c r="G61" s="31">
        <v>12</v>
      </c>
      <c r="H61" s="31">
        <v>1</v>
      </c>
      <c r="I61" s="34">
        <v>167.5</v>
      </c>
      <c r="J61" s="35">
        <v>47</v>
      </c>
      <c r="K61" s="34">
        <v>123277</v>
      </c>
      <c r="L61" s="35">
        <v>18443</v>
      </c>
      <c r="M61" s="36">
        <f t="shared" si="3"/>
        <v>3.5638297872340425</v>
      </c>
    </row>
    <row r="62" spans="1:13" ht="15.75" customHeight="1">
      <c r="A62" s="28">
        <f t="shared" si="2"/>
        <v>58</v>
      </c>
      <c r="B62" s="29"/>
      <c r="C62" s="30" t="s">
        <v>112</v>
      </c>
      <c r="D62" s="31" t="s">
        <v>19</v>
      </c>
      <c r="E62" s="32" t="s">
        <v>25</v>
      </c>
      <c r="F62" s="33">
        <v>37925</v>
      </c>
      <c r="G62" s="31">
        <v>61</v>
      </c>
      <c r="H62" s="31">
        <v>3</v>
      </c>
      <c r="I62" s="34">
        <v>258</v>
      </c>
      <c r="J62" s="35">
        <v>42</v>
      </c>
      <c r="K62" s="34">
        <v>1526938.1</v>
      </c>
      <c r="L62" s="35">
        <v>344662</v>
      </c>
      <c r="M62" s="36">
        <f t="shared" si="3"/>
        <v>6.142857142857143</v>
      </c>
    </row>
    <row r="63" spans="1:13" ht="15.75" customHeight="1">
      <c r="A63" s="28">
        <f t="shared" si="2"/>
        <v>59</v>
      </c>
      <c r="B63" s="29"/>
      <c r="C63" s="30" t="s">
        <v>113</v>
      </c>
      <c r="D63" s="31" t="s">
        <v>12</v>
      </c>
      <c r="E63" s="32" t="s">
        <v>45</v>
      </c>
      <c r="F63" s="33">
        <v>38583</v>
      </c>
      <c r="G63" s="31">
        <v>9</v>
      </c>
      <c r="H63" s="31">
        <v>1</v>
      </c>
      <c r="I63" s="34">
        <v>220.5</v>
      </c>
      <c r="J63" s="35">
        <v>39</v>
      </c>
      <c r="K63" s="34">
        <v>911979.25</v>
      </c>
      <c r="L63" s="35">
        <v>123871</v>
      </c>
      <c r="M63" s="36">
        <f t="shared" si="3"/>
        <v>5.653846153846154</v>
      </c>
    </row>
    <row r="64" spans="1:13" ht="15.75" customHeight="1">
      <c r="A64" s="28">
        <f t="shared" si="2"/>
        <v>60</v>
      </c>
      <c r="B64" s="29"/>
      <c r="C64" s="30" t="s">
        <v>114</v>
      </c>
      <c r="D64" s="31" t="s">
        <v>40</v>
      </c>
      <c r="E64" s="32" t="s">
        <v>66</v>
      </c>
      <c r="F64" s="33">
        <v>38499</v>
      </c>
      <c r="G64" s="31">
        <v>14</v>
      </c>
      <c r="H64" s="31">
        <v>1</v>
      </c>
      <c r="I64" s="34">
        <v>60</v>
      </c>
      <c r="J64" s="35">
        <v>20</v>
      </c>
      <c r="K64" s="34">
        <v>41822</v>
      </c>
      <c r="L64" s="35">
        <v>6961</v>
      </c>
      <c r="M64" s="36">
        <f t="shared" si="3"/>
        <v>3</v>
      </c>
    </row>
    <row r="65" spans="1:13" ht="15.75" customHeight="1">
      <c r="A65" s="28">
        <f t="shared" si="2"/>
        <v>61</v>
      </c>
      <c r="B65" s="29"/>
      <c r="C65" s="30" t="s">
        <v>115</v>
      </c>
      <c r="D65" s="31" t="s">
        <v>56</v>
      </c>
      <c r="E65" s="32" t="s">
        <v>116</v>
      </c>
      <c r="F65" s="33">
        <v>38415</v>
      </c>
      <c r="G65" s="31">
        <v>22</v>
      </c>
      <c r="H65" s="31">
        <v>1</v>
      </c>
      <c r="I65" s="34">
        <v>74</v>
      </c>
      <c r="J65" s="35">
        <v>18</v>
      </c>
      <c r="K65" s="34">
        <v>629435</v>
      </c>
      <c r="L65" s="35">
        <v>105784</v>
      </c>
      <c r="M65" s="36">
        <f t="shared" si="3"/>
        <v>4.111111111111111</v>
      </c>
    </row>
    <row r="66" spans="1:13" ht="15.75" customHeight="1">
      <c r="A66" s="28">
        <f t="shared" si="2"/>
        <v>62</v>
      </c>
      <c r="B66" s="29"/>
      <c r="C66" s="30" t="s">
        <v>117</v>
      </c>
      <c r="D66" s="31" t="s">
        <v>12</v>
      </c>
      <c r="E66" s="32" t="s">
        <v>13</v>
      </c>
      <c r="F66" s="33">
        <v>38527</v>
      </c>
      <c r="G66" s="31">
        <v>18</v>
      </c>
      <c r="H66" s="31">
        <v>1</v>
      </c>
      <c r="I66" s="34">
        <v>97</v>
      </c>
      <c r="J66" s="35">
        <v>14</v>
      </c>
      <c r="K66" s="34">
        <v>436096.5</v>
      </c>
      <c r="L66" s="35">
        <v>60233</v>
      </c>
      <c r="M66" s="36">
        <f t="shared" si="3"/>
        <v>6.928571428571429</v>
      </c>
    </row>
    <row r="67" spans="1:13" ht="15.75" customHeight="1">
      <c r="A67" s="28">
        <f t="shared" si="2"/>
        <v>63</v>
      </c>
      <c r="B67" s="29"/>
      <c r="C67" s="30" t="s">
        <v>118</v>
      </c>
      <c r="D67" s="31" t="s">
        <v>19</v>
      </c>
      <c r="E67" s="32" t="s">
        <v>25</v>
      </c>
      <c r="F67" s="33">
        <v>38576</v>
      </c>
      <c r="G67" s="31">
        <v>11</v>
      </c>
      <c r="H67" s="31">
        <v>1</v>
      </c>
      <c r="I67" s="34">
        <v>65</v>
      </c>
      <c r="J67" s="35">
        <v>11</v>
      </c>
      <c r="K67" s="34">
        <v>950716</v>
      </c>
      <c r="L67" s="35">
        <v>145022</v>
      </c>
      <c r="M67" s="36">
        <f t="shared" si="3"/>
        <v>5.909090909090909</v>
      </c>
    </row>
    <row r="68" spans="1:13" ht="15.75" customHeight="1">
      <c r="A68" s="28">
        <f t="shared" si="2"/>
        <v>64</v>
      </c>
      <c r="B68" s="29"/>
      <c r="C68" s="30" t="s">
        <v>119</v>
      </c>
      <c r="D68" s="31" t="s">
        <v>19</v>
      </c>
      <c r="E68" s="32" t="s">
        <v>25</v>
      </c>
      <c r="F68" s="33">
        <v>38491</v>
      </c>
      <c r="G68" s="31">
        <v>22</v>
      </c>
      <c r="H68" s="31">
        <v>1</v>
      </c>
      <c r="I68" s="34">
        <v>24</v>
      </c>
      <c r="J68" s="35">
        <v>4</v>
      </c>
      <c r="K68" s="34">
        <v>2239131</v>
      </c>
      <c r="L68" s="35">
        <v>328841</v>
      </c>
      <c r="M68" s="36">
        <f t="shared" si="3"/>
        <v>6</v>
      </c>
    </row>
    <row r="69" spans="1:13" ht="15.75" customHeight="1" thickBot="1">
      <c r="A69" s="28">
        <f t="shared" si="2"/>
        <v>65</v>
      </c>
      <c r="B69" s="29"/>
      <c r="C69" s="30" t="s">
        <v>120</v>
      </c>
      <c r="D69" s="31" t="s">
        <v>15</v>
      </c>
      <c r="E69" s="32" t="s">
        <v>35</v>
      </c>
      <c r="F69" s="33">
        <v>38457</v>
      </c>
      <c r="G69" s="31">
        <v>28</v>
      </c>
      <c r="H69" s="31">
        <v>1</v>
      </c>
      <c r="I69" s="34">
        <v>12</v>
      </c>
      <c r="J69" s="35">
        <v>2</v>
      </c>
      <c r="K69" s="34">
        <v>892518</v>
      </c>
      <c r="L69" s="35">
        <v>139806</v>
      </c>
      <c r="M69" s="36">
        <f t="shared" si="3"/>
        <v>6</v>
      </c>
    </row>
    <row r="70" spans="1:13" s="55" customFormat="1" ht="19.5" customHeight="1" thickBot="1">
      <c r="A70" s="45"/>
      <c r="B70" s="46"/>
      <c r="C70" s="47" t="s">
        <v>121</v>
      </c>
      <c r="D70" s="47"/>
      <c r="E70" s="47"/>
      <c r="F70" s="47"/>
      <c r="G70" s="48"/>
      <c r="H70" s="49">
        <f>SUM(H5:H69)</f>
        <v>1148</v>
      </c>
      <c r="I70" s="50">
        <f>SUM(I5:I69)</f>
        <v>1743372.83</v>
      </c>
      <c r="J70" s="51">
        <f>SUM(J5:J69)</f>
        <v>248714</v>
      </c>
      <c r="K70" s="52"/>
      <c r="L70" s="53"/>
      <c r="M70" s="54">
        <f t="shared" si="3"/>
        <v>7.009548437160755</v>
      </c>
    </row>
    <row r="71" spans="1:6" ht="9.75" customHeight="1" thickBot="1">
      <c r="A71" s="56"/>
      <c r="C71" s="57"/>
      <c r="F71" s="59"/>
    </row>
    <row r="72" spans="1:13" ht="19.5" customHeight="1">
      <c r="A72" s="56"/>
      <c r="B72" s="61" t="s">
        <v>122</v>
      </c>
      <c r="C72" s="62"/>
      <c r="D72" s="62"/>
      <c r="E72" s="62"/>
      <c r="F72" s="62"/>
      <c r="G72" s="62"/>
      <c r="H72" s="63"/>
      <c r="I72" s="64">
        <v>2236210.5</v>
      </c>
      <c r="J72" s="65">
        <v>315448</v>
      </c>
      <c r="K72" s="66" t="s">
        <v>123</v>
      </c>
      <c r="L72" s="67"/>
      <c r="M72" s="68">
        <f>(J70-J72)/J72</f>
        <v>-0.2115530927442875</v>
      </c>
    </row>
    <row r="73" spans="1:13" ht="19.5" customHeight="1" thickBot="1">
      <c r="A73" s="56"/>
      <c r="B73" s="69" t="s">
        <v>124</v>
      </c>
      <c r="C73" s="70"/>
      <c r="D73" s="70"/>
      <c r="E73" s="70"/>
      <c r="F73" s="70"/>
      <c r="G73" s="70"/>
      <c r="H73" s="71"/>
      <c r="I73" s="72">
        <v>1909242.5</v>
      </c>
      <c r="J73" s="73">
        <v>298676</v>
      </c>
      <c r="K73" s="74" t="s">
        <v>125</v>
      </c>
      <c r="L73" s="75"/>
      <c r="M73" s="76">
        <f>(+J70-J73)/J73</f>
        <v>-0.16727825469739785</v>
      </c>
    </row>
    <row r="74" spans="1:13" ht="9.75" customHeight="1" thickBot="1">
      <c r="A74" s="56"/>
      <c r="B74" s="77"/>
      <c r="C74" s="78"/>
      <c r="D74" s="79"/>
      <c r="E74" s="80"/>
      <c r="F74" s="81"/>
      <c r="G74" s="81"/>
      <c r="H74" s="82"/>
      <c r="I74" s="83"/>
      <c r="J74" s="84"/>
      <c r="K74" s="85"/>
      <c r="L74" s="86"/>
      <c r="M74" s="87"/>
    </row>
    <row r="75" spans="1:13" ht="19.5" customHeight="1">
      <c r="A75" s="56"/>
      <c r="B75" s="61" t="s">
        <v>126</v>
      </c>
      <c r="C75" s="88"/>
      <c r="D75" s="89" t="s">
        <v>12</v>
      </c>
      <c r="E75" s="90">
        <f>SUMIF(WEDIST:WEDIST_TOTAL,"WB",WEADM:WEADM_TOTAL)</f>
        <v>69377</v>
      </c>
      <c r="F75" s="91" t="s">
        <v>15</v>
      </c>
      <c r="G75" s="92">
        <f>SUMIF(WEDIST:WEDIST_TOTAL,"UIP",WEADM:WEADM_TOTAL)</f>
        <v>81493</v>
      </c>
      <c r="H75" s="93">
        <f>SUMIF(WEDIST:WEDIST_TOTAL,"WB",WEADM:WEADM_TOTAL)</f>
        <v>69377</v>
      </c>
      <c r="I75" s="94" t="s">
        <v>19</v>
      </c>
      <c r="J75" s="95">
        <f>SUMIF(WEDIST:WEDIST_TOTAL,"OZEN",WEADM:WEADM_TOTAL)</f>
        <v>58942</v>
      </c>
      <c r="K75" s="94" t="s">
        <v>127</v>
      </c>
      <c r="L75" s="96">
        <f>+J70-E75-G75-J75</f>
        <v>38902</v>
      </c>
      <c r="M75" s="97"/>
    </row>
    <row r="76" spans="2:13" ht="19.5" customHeight="1" thickBot="1">
      <c r="B76" s="69" t="s">
        <v>128</v>
      </c>
      <c r="C76" s="98"/>
      <c r="D76" s="99"/>
      <c r="E76" s="100">
        <f>SUM(E75/J70)</f>
        <v>0.2789428821859646</v>
      </c>
      <c r="F76" s="101"/>
      <c r="G76" s="102">
        <f>SUM(G75/J70)</f>
        <v>0.3276574700258128</v>
      </c>
      <c r="H76" s="103"/>
      <c r="I76" s="104"/>
      <c r="J76" s="105">
        <f>SUM(J75/J70)</f>
        <v>0.23698706144406828</v>
      </c>
      <c r="K76" s="104"/>
      <c r="L76" s="106">
        <f>SUM(L75/J70)</f>
        <v>0.15641258634415434</v>
      </c>
      <c r="M76" s="107"/>
    </row>
    <row r="77" spans="2:13" ht="9.75" customHeight="1" thickBot="1">
      <c r="B77" s="108"/>
      <c r="C77" s="109"/>
      <c r="D77" s="110"/>
      <c r="E77" s="111"/>
      <c r="F77" s="112"/>
      <c r="G77" s="113"/>
      <c r="H77" s="113"/>
      <c r="I77" s="114"/>
      <c r="J77" s="115"/>
      <c r="K77" s="114"/>
      <c r="L77" s="116"/>
      <c r="M77" s="116"/>
    </row>
    <row r="78" spans="2:13" ht="19.5" customHeight="1">
      <c r="B78" s="117" t="s">
        <v>129</v>
      </c>
      <c r="C78" s="118"/>
      <c r="D78" s="89" t="s">
        <v>12</v>
      </c>
      <c r="E78" s="90">
        <v>129995</v>
      </c>
      <c r="F78" s="91" t="s">
        <v>15</v>
      </c>
      <c r="G78" s="92">
        <v>105700</v>
      </c>
      <c r="H78" s="93"/>
      <c r="I78" s="94" t="s">
        <v>19</v>
      </c>
      <c r="J78" s="95">
        <v>43935</v>
      </c>
      <c r="K78" s="119"/>
      <c r="L78" s="120"/>
      <c r="M78" s="121"/>
    </row>
    <row r="79" spans="2:13" ht="19.5" customHeight="1" thickBot="1">
      <c r="B79" s="122"/>
      <c r="C79" s="123"/>
      <c r="D79" s="99"/>
      <c r="E79" s="100">
        <f>SUM(E78/J73)</f>
        <v>0.43523751489908796</v>
      </c>
      <c r="F79" s="101"/>
      <c r="G79" s="102">
        <f>SUM(G78/J73)</f>
        <v>0.35389519077528825</v>
      </c>
      <c r="H79" s="103"/>
      <c r="I79" s="104"/>
      <c r="J79" s="105">
        <f>SUM(J78/J73)</f>
        <v>0.1470991977929261</v>
      </c>
      <c r="K79" s="124"/>
      <c r="L79" s="125"/>
      <c r="M79" s="126"/>
    </row>
    <row r="80" ht="9.75" customHeight="1"/>
    <row r="81" spans="1:13" s="129" customFormat="1" ht="24.75" customHeight="1">
      <c r="A81" s="127"/>
      <c r="B81" s="128" t="s">
        <v>130</v>
      </c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</row>
  </sheetData>
  <mergeCells count="35">
    <mergeCell ref="L79:M79"/>
    <mergeCell ref="G76:H76"/>
    <mergeCell ref="L76:M76"/>
    <mergeCell ref="B78:C79"/>
    <mergeCell ref="D78:D79"/>
    <mergeCell ref="F78:F79"/>
    <mergeCell ref="G78:H78"/>
    <mergeCell ref="I78:I79"/>
    <mergeCell ref="K78:K79"/>
    <mergeCell ref="L78:M78"/>
    <mergeCell ref="G79:H79"/>
    <mergeCell ref="B73:H73"/>
    <mergeCell ref="K73:L73"/>
    <mergeCell ref="B75:C75"/>
    <mergeCell ref="D75:D76"/>
    <mergeCell ref="F75:F76"/>
    <mergeCell ref="G75:H75"/>
    <mergeCell ref="I75:I76"/>
    <mergeCell ref="L75:M75"/>
    <mergeCell ref="B76:C76"/>
    <mergeCell ref="I3:J3"/>
    <mergeCell ref="K3:L3"/>
    <mergeCell ref="K72:L72"/>
    <mergeCell ref="B72:H72"/>
    <mergeCell ref="C70:G70"/>
    <mergeCell ref="B81:M81"/>
    <mergeCell ref="B1:M1"/>
    <mergeCell ref="D3:D4"/>
    <mergeCell ref="E3:E4"/>
    <mergeCell ref="C3:C4"/>
    <mergeCell ref="F3:F4"/>
    <mergeCell ref="G3:G4"/>
    <mergeCell ref="H3:H4"/>
    <mergeCell ref="M3:M4"/>
    <mergeCell ref="K75:K76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111111111111111111111197">
    <pageSetUpPr fitToPage="1"/>
  </sheetPr>
  <dimension ref="A1:T187"/>
  <sheetViews>
    <sheetView showGridLines="0" zoomScale="85" zoomScaleNormal="85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4.7109375" style="1" bestFit="1" customWidth="1"/>
    <col min="2" max="2" width="1.7109375" style="18" customWidth="1"/>
    <col min="3" max="3" width="34.28125" style="18" customWidth="1"/>
    <col min="4" max="4" width="12.8515625" style="58" customWidth="1"/>
    <col min="5" max="5" width="16.28125" style="58" customWidth="1"/>
    <col min="6" max="6" width="9.28125" style="18" customWidth="1"/>
    <col min="7" max="7" width="8.7109375" style="18" customWidth="1"/>
    <col min="8" max="8" width="7.8515625" style="18" customWidth="1"/>
    <col min="9" max="9" width="19.421875" style="60" bestFit="1" customWidth="1"/>
    <col min="10" max="10" width="16.57421875" style="60" bestFit="1" customWidth="1"/>
    <col min="11" max="11" width="10.7109375" style="60" customWidth="1"/>
    <col min="12" max="12" width="11.7109375" style="18" customWidth="1"/>
    <col min="13" max="13" width="11.28125" style="18" bestFit="1" customWidth="1"/>
    <col min="14" max="16384" width="9.140625" style="18" customWidth="1"/>
  </cols>
  <sheetData>
    <row r="1" spans="1:20" s="5" customFormat="1" ht="90" customHeight="1" thickBot="1">
      <c r="A1" s="1"/>
      <c r="B1" s="2" t="s">
        <v>288</v>
      </c>
      <c r="C1" s="3"/>
      <c r="D1" s="3"/>
      <c r="E1" s="3"/>
      <c r="F1" s="3"/>
      <c r="G1" s="3"/>
      <c r="H1" s="3"/>
      <c r="I1" s="3"/>
      <c r="J1" s="3"/>
      <c r="K1" s="4"/>
      <c r="L1" s="130"/>
      <c r="M1" s="130"/>
      <c r="T1" s="6"/>
    </row>
    <row r="2" spans="1:13" s="10" customFormat="1" ht="4.5" customHeight="1" thickBot="1">
      <c r="A2" s="7"/>
      <c r="B2" s="8"/>
      <c r="K2" s="9"/>
      <c r="L2" s="9"/>
      <c r="M2" s="9"/>
    </row>
    <row r="3" spans="2:11" ht="15.75" customHeight="1">
      <c r="B3" s="11"/>
      <c r="C3" s="12" t="s">
        <v>0</v>
      </c>
      <c r="D3" s="13" t="s">
        <v>1</v>
      </c>
      <c r="E3" s="13" t="s">
        <v>2</v>
      </c>
      <c r="F3" s="14" t="s">
        <v>3</v>
      </c>
      <c r="G3" s="14" t="s">
        <v>131</v>
      </c>
      <c r="H3" s="14" t="s">
        <v>132</v>
      </c>
      <c r="I3" s="15" t="s">
        <v>7</v>
      </c>
      <c r="J3" s="16"/>
      <c r="K3" s="17" t="s">
        <v>8</v>
      </c>
    </row>
    <row r="4" spans="1:11" ht="15.75" customHeight="1" thickBot="1">
      <c r="A4" s="19"/>
      <c r="B4" s="20"/>
      <c r="C4" s="21"/>
      <c r="D4" s="22"/>
      <c r="E4" s="22"/>
      <c r="F4" s="23"/>
      <c r="G4" s="23"/>
      <c r="H4" s="23"/>
      <c r="I4" s="24" t="s">
        <v>9</v>
      </c>
      <c r="J4" s="26" t="s">
        <v>10</v>
      </c>
      <c r="K4" s="27"/>
    </row>
    <row r="5" spans="1:11" ht="15.75" customHeight="1">
      <c r="A5" s="28">
        <f aca="true" t="shared" si="0" ref="A5:A36">ROW()-4</f>
        <v>1</v>
      </c>
      <c r="B5" s="131"/>
      <c r="C5" s="30" t="s">
        <v>133</v>
      </c>
      <c r="D5" s="31" t="s">
        <v>19</v>
      </c>
      <c r="E5" s="32" t="s">
        <v>134</v>
      </c>
      <c r="F5" s="33">
        <v>38366</v>
      </c>
      <c r="G5" s="31">
        <v>250</v>
      </c>
      <c r="H5" s="31">
        <v>31</v>
      </c>
      <c r="I5" s="34">
        <v>15372721</v>
      </c>
      <c r="J5" s="35">
        <v>2586132</v>
      </c>
      <c r="K5" s="36">
        <f aca="true" t="shared" si="1" ref="K5:K36">I5/J5</f>
        <v>5.944290933332096</v>
      </c>
    </row>
    <row r="6" spans="1:11" ht="15.75" customHeight="1">
      <c r="A6" s="28">
        <f t="shared" si="0"/>
        <v>2</v>
      </c>
      <c r="B6" s="131"/>
      <c r="C6" s="30" t="s">
        <v>135</v>
      </c>
      <c r="D6" s="31" t="s">
        <v>15</v>
      </c>
      <c r="E6" s="32" t="s">
        <v>136</v>
      </c>
      <c r="F6" s="33">
        <v>38373</v>
      </c>
      <c r="G6" s="31">
        <v>150</v>
      </c>
      <c r="H6" s="31">
        <v>32</v>
      </c>
      <c r="I6" s="34">
        <v>6060372</v>
      </c>
      <c r="J6" s="35">
        <v>934612</v>
      </c>
      <c r="K6" s="36">
        <f t="shared" si="1"/>
        <v>6.4843721244751835</v>
      </c>
    </row>
    <row r="7" spans="1:11" ht="15.75" customHeight="1">
      <c r="A7" s="28">
        <f t="shared" si="0"/>
        <v>3</v>
      </c>
      <c r="B7" s="131"/>
      <c r="C7" s="30" t="s">
        <v>137</v>
      </c>
      <c r="D7" s="31" t="s">
        <v>12</v>
      </c>
      <c r="E7" s="32" t="s">
        <v>138</v>
      </c>
      <c r="F7" s="33">
        <v>38359</v>
      </c>
      <c r="G7" s="31">
        <v>174</v>
      </c>
      <c r="H7" s="31">
        <v>38</v>
      </c>
      <c r="I7" s="34">
        <v>5601463</v>
      </c>
      <c r="J7" s="35">
        <v>897000</v>
      </c>
      <c r="K7" s="36">
        <f t="shared" si="1"/>
        <v>6.244663322185061</v>
      </c>
    </row>
    <row r="8" spans="1:11" ht="15.75" customHeight="1">
      <c r="A8" s="28">
        <f t="shared" si="0"/>
        <v>4</v>
      </c>
      <c r="B8" s="131"/>
      <c r="C8" s="30" t="s">
        <v>139</v>
      </c>
      <c r="D8" s="31" t="s">
        <v>19</v>
      </c>
      <c r="E8" s="32" t="s">
        <v>80</v>
      </c>
      <c r="F8" s="33">
        <v>38401</v>
      </c>
      <c r="G8" s="31">
        <v>95</v>
      </c>
      <c r="H8" s="31">
        <v>24</v>
      </c>
      <c r="I8" s="34">
        <v>3559524</v>
      </c>
      <c r="J8" s="35">
        <v>670030</v>
      </c>
      <c r="K8" s="36">
        <f t="shared" si="1"/>
        <v>5.312484515618704</v>
      </c>
    </row>
    <row r="9" spans="1:11" ht="15.75" customHeight="1">
      <c r="A9" s="28">
        <f t="shared" si="0"/>
        <v>5</v>
      </c>
      <c r="B9" s="131"/>
      <c r="C9" s="30" t="s">
        <v>140</v>
      </c>
      <c r="D9" s="31" t="s">
        <v>19</v>
      </c>
      <c r="E9" s="32" t="s">
        <v>25</v>
      </c>
      <c r="F9" s="33">
        <v>38478</v>
      </c>
      <c r="G9" s="31">
        <v>110</v>
      </c>
      <c r="H9" s="31">
        <v>23</v>
      </c>
      <c r="I9" s="34">
        <v>4152703</v>
      </c>
      <c r="J9" s="35">
        <v>647379</v>
      </c>
      <c r="K9" s="36">
        <f t="shared" si="1"/>
        <v>6.414639646945607</v>
      </c>
    </row>
    <row r="10" spans="1:11" ht="15.75" customHeight="1">
      <c r="A10" s="28">
        <f t="shared" si="0"/>
        <v>6</v>
      </c>
      <c r="B10" s="131"/>
      <c r="C10" s="30" t="s">
        <v>141</v>
      </c>
      <c r="D10" s="31" t="s">
        <v>15</v>
      </c>
      <c r="E10" s="32" t="s">
        <v>50</v>
      </c>
      <c r="F10" s="33">
        <v>38534</v>
      </c>
      <c r="G10" s="31">
        <v>140</v>
      </c>
      <c r="H10" s="31">
        <v>14</v>
      </c>
      <c r="I10" s="34">
        <v>4378284</v>
      </c>
      <c r="J10" s="35">
        <v>642462</v>
      </c>
      <c r="K10" s="36">
        <f t="shared" si="1"/>
        <v>6.8148528628930585</v>
      </c>
    </row>
    <row r="11" spans="1:11" ht="15.75" customHeight="1">
      <c r="A11" s="28">
        <f t="shared" si="0"/>
        <v>7</v>
      </c>
      <c r="B11" s="131"/>
      <c r="C11" s="30" t="s">
        <v>142</v>
      </c>
      <c r="D11" s="31" t="s">
        <v>19</v>
      </c>
      <c r="E11" s="32" t="s">
        <v>143</v>
      </c>
      <c r="F11" s="33">
        <v>38401</v>
      </c>
      <c r="G11" s="31">
        <v>112</v>
      </c>
      <c r="H11" s="31">
        <v>26</v>
      </c>
      <c r="I11" s="34">
        <v>3810327</v>
      </c>
      <c r="J11" s="35">
        <v>637839</v>
      </c>
      <c r="K11" s="36">
        <f t="shared" si="1"/>
        <v>5.973806869758669</v>
      </c>
    </row>
    <row r="12" spans="1:11" ht="15.75" customHeight="1">
      <c r="A12" s="28">
        <f t="shared" si="0"/>
        <v>8</v>
      </c>
      <c r="B12" s="131"/>
      <c r="C12" s="30" t="s">
        <v>144</v>
      </c>
      <c r="D12" s="31" t="s">
        <v>12</v>
      </c>
      <c r="E12" s="32" t="s">
        <v>29</v>
      </c>
      <c r="F12" s="33">
        <v>38387</v>
      </c>
      <c r="G12" s="31">
        <v>148</v>
      </c>
      <c r="H12" s="31">
        <v>20</v>
      </c>
      <c r="I12" s="34">
        <v>3080002</v>
      </c>
      <c r="J12" s="35">
        <v>454382</v>
      </c>
      <c r="K12" s="36">
        <f t="shared" si="1"/>
        <v>6.778441927717207</v>
      </c>
    </row>
    <row r="13" spans="1:11" ht="15.75" customHeight="1">
      <c r="A13" s="28">
        <f t="shared" si="0"/>
        <v>9</v>
      </c>
      <c r="B13" s="131"/>
      <c r="C13" s="30" t="s">
        <v>145</v>
      </c>
      <c r="D13" s="31" t="s">
        <v>15</v>
      </c>
      <c r="E13" s="32" t="s">
        <v>35</v>
      </c>
      <c r="F13" s="33">
        <v>38366</v>
      </c>
      <c r="G13" s="31">
        <v>120</v>
      </c>
      <c r="H13" s="31">
        <v>32</v>
      </c>
      <c r="I13" s="34">
        <v>2740382</v>
      </c>
      <c r="J13" s="35">
        <v>441169</v>
      </c>
      <c r="K13" s="36">
        <f t="shared" si="1"/>
        <v>6.211637717065343</v>
      </c>
    </row>
    <row r="14" spans="1:11" ht="15.75" customHeight="1">
      <c r="A14" s="28">
        <f t="shared" si="0"/>
        <v>10</v>
      </c>
      <c r="B14" s="131"/>
      <c r="C14" s="30" t="s">
        <v>146</v>
      </c>
      <c r="D14" s="31" t="s">
        <v>15</v>
      </c>
      <c r="E14" s="32" t="s">
        <v>52</v>
      </c>
      <c r="F14" s="33">
        <v>38429</v>
      </c>
      <c r="G14" s="31">
        <v>110</v>
      </c>
      <c r="H14" s="31">
        <v>22</v>
      </c>
      <c r="I14" s="34">
        <v>2526641</v>
      </c>
      <c r="J14" s="35">
        <v>407889</v>
      </c>
      <c r="K14" s="36">
        <f t="shared" si="1"/>
        <v>6.194432799119368</v>
      </c>
    </row>
    <row r="15" spans="1:11" ht="15.75" customHeight="1">
      <c r="A15" s="28">
        <f t="shared" si="0"/>
        <v>11</v>
      </c>
      <c r="B15" s="131"/>
      <c r="C15" s="30" t="s">
        <v>73</v>
      </c>
      <c r="D15" s="31" t="s">
        <v>74</v>
      </c>
      <c r="E15" s="32" t="s">
        <v>75</v>
      </c>
      <c r="F15" s="33">
        <v>38513</v>
      </c>
      <c r="G15" s="31">
        <v>60</v>
      </c>
      <c r="H15" s="31">
        <v>20</v>
      </c>
      <c r="I15" s="34">
        <v>2859908.5</v>
      </c>
      <c r="J15" s="35">
        <v>403826</v>
      </c>
      <c r="K15" s="36">
        <f t="shared" si="1"/>
        <v>7.082031617577868</v>
      </c>
    </row>
    <row r="16" spans="1:11" ht="15.75" customHeight="1">
      <c r="A16" s="28">
        <f t="shared" si="0"/>
        <v>12</v>
      </c>
      <c r="B16" s="131"/>
      <c r="C16" s="30" t="s">
        <v>147</v>
      </c>
      <c r="D16" s="31" t="s">
        <v>12</v>
      </c>
      <c r="E16" s="32" t="s">
        <v>148</v>
      </c>
      <c r="F16" s="33">
        <v>38380</v>
      </c>
      <c r="G16" s="31">
        <v>135</v>
      </c>
      <c r="H16" s="31">
        <v>19</v>
      </c>
      <c r="I16" s="34">
        <v>2500093.25</v>
      </c>
      <c r="J16" s="35">
        <v>382497</v>
      </c>
      <c r="K16" s="36">
        <f t="shared" si="1"/>
        <v>6.536242767917134</v>
      </c>
    </row>
    <row r="17" spans="1:11" ht="15.75" customHeight="1">
      <c r="A17" s="28">
        <f t="shared" si="0"/>
        <v>13</v>
      </c>
      <c r="B17" s="131"/>
      <c r="C17" s="30" t="s">
        <v>149</v>
      </c>
      <c r="D17" s="31" t="s">
        <v>12</v>
      </c>
      <c r="E17" s="32" t="s">
        <v>29</v>
      </c>
      <c r="F17" s="33">
        <v>38422</v>
      </c>
      <c r="G17" s="31">
        <v>115</v>
      </c>
      <c r="H17" s="31">
        <v>20</v>
      </c>
      <c r="I17" s="34">
        <v>2440025.75</v>
      </c>
      <c r="J17" s="35">
        <v>371281</v>
      </c>
      <c r="K17" s="36">
        <f t="shared" si="1"/>
        <v>6.571911167013663</v>
      </c>
    </row>
    <row r="18" spans="1:11" ht="15.75" customHeight="1">
      <c r="A18" s="28">
        <f t="shared" si="0"/>
        <v>14</v>
      </c>
      <c r="B18" s="131"/>
      <c r="C18" s="30" t="s">
        <v>119</v>
      </c>
      <c r="D18" s="31" t="s">
        <v>19</v>
      </c>
      <c r="E18" s="32" t="s">
        <v>25</v>
      </c>
      <c r="F18" s="33">
        <v>38491</v>
      </c>
      <c r="G18" s="31">
        <v>103</v>
      </c>
      <c r="H18" s="31">
        <v>22</v>
      </c>
      <c r="I18" s="34">
        <v>2239131</v>
      </c>
      <c r="J18" s="35">
        <v>328841</v>
      </c>
      <c r="K18" s="36">
        <f t="shared" si="1"/>
        <v>6.809160049993766</v>
      </c>
    </row>
    <row r="19" spans="1:11" ht="15.75" customHeight="1">
      <c r="A19" s="28">
        <f t="shared" si="0"/>
        <v>15</v>
      </c>
      <c r="B19" s="131"/>
      <c r="C19" s="30" t="s">
        <v>61</v>
      </c>
      <c r="D19" s="31" t="s">
        <v>12</v>
      </c>
      <c r="E19" s="32" t="s">
        <v>29</v>
      </c>
      <c r="F19" s="33">
        <v>38597</v>
      </c>
      <c r="G19" s="31">
        <v>101</v>
      </c>
      <c r="H19" s="31">
        <v>8</v>
      </c>
      <c r="I19" s="34">
        <v>1703285.75</v>
      </c>
      <c r="J19" s="35">
        <v>244826</v>
      </c>
      <c r="K19" s="36">
        <f t="shared" si="1"/>
        <v>6.957127715193648</v>
      </c>
    </row>
    <row r="20" spans="1:11" ht="15.75" customHeight="1">
      <c r="A20" s="28">
        <f t="shared" si="0"/>
        <v>16</v>
      </c>
      <c r="B20" s="131"/>
      <c r="C20" s="30" t="s">
        <v>51</v>
      </c>
      <c r="D20" s="31" t="s">
        <v>15</v>
      </c>
      <c r="E20" s="32" t="s">
        <v>35</v>
      </c>
      <c r="F20" s="33">
        <v>38506</v>
      </c>
      <c r="G20" s="31">
        <v>106</v>
      </c>
      <c r="H20" s="31">
        <v>21</v>
      </c>
      <c r="I20" s="34">
        <v>1506648</v>
      </c>
      <c r="J20" s="35">
        <v>235687</v>
      </c>
      <c r="K20" s="36">
        <f t="shared" si="1"/>
        <v>6.392579989562428</v>
      </c>
    </row>
    <row r="21" spans="1:11" ht="15.75" customHeight="1">
      <c r="A21" s="28">
        <f t="shared" si="0"/>
        <v>17</v>
      </c>
      <c r="B21" s="131"/>
      <c r="C21" s="30" t="s">
        <v>150</v>
      </c>
      <c r="D21" s="31" t="s">
        <v>15</v>
      </c>
      <c r="E21" s="32" t="s">
        <v>16</v>
      </c>
      <c r="F21" s="33">
        <v>38394</v>
      </c>
      <c r="G21" s="31">
        <v>116</v>
      </c>
      <c r="H21" s="31">
        <v>27</v>
      </c>
      <c r="I21" s="34">
        <v>1686787</v>
      </c>
      <c r="J21" s="35">
        <v>227054</v>
      </c>
      <c r="K21" s="36">
        <f t="shared" si="1"/>
        <v>7.429012481612304</v>
      </c>
    </row>
    <row r="22" spans="1:11" ht="15.75" customHeight="1">
      <c r="A22" s="28">
        <f t="shared" si="0"/>
        <v>18</v>
      </c>
      <c r="B22" s="131"/>
      <c r="C22" s="30" t="s">
        <v>151</v>
      </c>
      <c r="D22" s="31" t="s">
        <v>12</v>
      </c>
      <c r="E22" s="32" t="s">
        <v>29</v>
      </c>
      <c r="F22" s="33">
        <v>38366</v>
      </c>
      <c r="G22" s="31">
        <v>89</v>
      </c>
      <c r="H22" s="31">
        <v>24</v>
      </c>
      <c r="I22" s="34">
        <v>1419478.5</v>
      </c>
      <c r="J22" s="35">
        <v>219244</v>
      </c>
      <c r="K22" s="36">
        <f t="shared" si="1"/>
        <v>6.474423473390378</v>
      </c>
    </row>
    <row r="23" spans="1:11" ht="15.75" customHeight="1">
      <c r="A23" s="28">
        <f t="shared" si="0"/>
        <v>19</v>
      </c>
      <c r="B23" s="131"/>
      <c r="C23" s="30" t="s">
        <v>152</v>
      </c>
      <c r="D23" s="31" t="s">
        <v>12</v>
      </c>
      <c r="E23" s="32" t="s">
        <v>29</v>
      </c>
      <c r="F23" s="33">
        <v>38520</v>
      </c>
      <c r="G23" s="31">
        <v>95</v>
      </c>
      <c r="H23" s="31">
        <v>17</v>
      </c>
      <c r="I23" s="34">
        <v>1444185.75</v>
      </c>
      <c r="J23" s="35">
        <v>214292</v>
      </c>
      <c r="K23" s="36">
        <f t="shared" si="1"/>
        <v>6.739335812816157</v>
      </c>
    </row>
    <row r="24" spans="1:11" ht="15.75" customHeight="1">
      <c r="A24" s="28">
        <f t="shared" si="0"/>
        <v>20</v>
      </c>
      <c r="B24" s="131"/>
      <c r="C24" s="30" t="s">
        <v>153</v>
      </c>
      <c r="D24" s="31" t="s">
        <v>15</v>
      </c>
      <c r="E24" s="32" t="s">
        <v>16</v>
      </c>
      <c r="F24" s="33">
        <v>38464</v>
      </c>
      <c r="G24" s="31">
        <v>100</v>
      </c>
      <c r="H24" s="31">
        <v>20</v>
      </c>
      <c r="I24" s="34">
        <v>1516371</v>
      </c>
      <c r="J24" s="35">
        <v>208467</v>
      </c>
      <c r="K24" s="36">
        <f t="shared" si="1"/>
        <v>7.273913856869433</v>
      </c>
    </row>
    <row r="25" spans="1:11" ht="15.75" customHeight="1">
      <c r="A25" s="28">
        <f t="shared" si="0"/>
        <v>21</v>
      </c>
      <c r="B25" s="131"/>
      <c r="C25" s="30" t="s">
        <v>154</v>
      </c>
      <c r="D25" s="31" t="s">
        <v>12</v>
      </c>
      <c r="E25" s="32" t="s">
        <v>22</v>
      </c>
      <c r="F25" s="33">
        <v>38401</v>
      </c>
      <c r="G25" s="31">
        <v>73</v>
      </c>
      <c r="H25" s="31">
        <v>15</v>
      </c>
      <c r="I25" s="34">
        <v>1467691.75</v>
      </c>
      <c r="J25" s="35">
        <v>206034</v>
      </c>
      <c r="K25" s="36">
        <f t="shared" si="1"/>
        <v>7.123541502858751</v>
      </c>
    </row>
    <row r="26" spans="1:11" ht="15.75" customHeight="1">
      <c r="A26" s="28">
        <f t="shared" si="0"/>
        <v>22</v>
      </c>
      <c r="B26" s="131"/>
      <c r="C26" s="30" t="s">
        <v>155</v>
      </c>
      <c r="D26" s="31" t="s">
        <v>56</v>
      </c>
      <c r="E26" s="32" t="s">
        <v>156</v>
      </c>
      <c r="F26" s="33">
        <v>38457</v>
      </c>
      <c r="G26" s="31">
        <v>125</v>
      </c>
      <c r="H26" s="31">
        <v>22</v>
      </c>
      <c r="I26" s="34">
        <v>1322396</v>
      </c>
      <c r="J26" s="35">
        <v>205845</v>
      </c>
      <c r="K26" s="36">
        <f t="shared" si="1"/>
        <v>6.424231824916807</v>
      </c>
    </row>
    <row r="27" spans="1:11" ht="15.75" customHeight="1">
      <c r="A27" s="28">
        <f t="shared" si="0"/>
        <v>23</v>
      </c>
      <c r="B27" s="131"/>
      <c r="C27" s="30" t="s">
        <v>157</v>
      </c>
      <c r="D27" s="31" t="s">
        <v>12</v>
      </c>
      <c r="E27" s="32" t="s">
        <v>22</v>
      </c>
      <c r="F27" s="33">
        <v>38499</v>
      </c>
      <c r="G27" s="31">
        <v>103</v>
      </c>
      <c r="H27" s="31">
        <v>17</v>
      </c>
      <c r="I27" s="34">
        <v>1327390.25</v>
      </c>
      <c r="J27" s="35">
        <v>205430</v>
      </c>
      <c r="K27" s="36">
        <f t="shared" si="1"/>
        <v>6.4615209560434215</v>
      </c>
    </row>
    <row r="28" spans="1:11" ht="15.75" customHeight="1">
      <c r="A28" s="28">
        <f t="shared" si="0"/>
        <v>24</v>
      </c>
      <c r="B28" s="131"/>
      <c r="C28" s="30" t="s">
        <v>158</v>
      </c>
      <c r="D28" s="31" t="s">
        <v>22</v>
      </c>
      <c r="E28" s="32" t="s">
        <v>159</v>
      </c>
      <c r="F28" s="33">
        <v>38352</v>
      </c>
      <c r="G28" s="31">
        <v>41</v>
      </c>
      <c r="H28" s="31">
        <v>25</v>
      </c>
      <c r="I28" s="34">
        <v>1467654</v>
      </c>
      <c r="J28" s="35">
        <v>204105</v>
      </c>
      <c r="K28" s="36">
        <f t="shared" si="1"/>
        <v>7.190681266994929</v>
      </c>
    </row>
    <row r="29" spans="1:11" ht="15.75" customHeight="1">
      <c r="A29" s="28">
        <f t="shared" si="0"/>
        <v>25</v>
      </c>
      <c r="B29" s="131"/>
      <c r="C29" s="30" t="s">
        <v>160</v>
      </c>
      <c r="D29" s="31" t="s">
        <v>12</v>
      </c>
      <c r="E29" s="32" t="s">
        <v>161</v>
      </c>
      <c r="F29" s="33">
        <v>38422</v>
      </c>
      <c r="G29" s="31">
        <v>45</v>
      </c>
      <c r="H29" s="31">
        <v>26</v>
      </c>
      <c r="I29" s="34">
        <v>1211494</v>
      </c>
      <c r="J29" s="35">
        <v>191400</v>
      </c>
      <c r="K29" s="36">
        <f t="shared" si="1"/>
        <v>6.329644723092999</v>
      </c>
    </row>
    <row r="30" spans="1:11" ht="15.75" customHeight="1">
      <c r="A30" s="28">
        <f t="shared" si="0"/>
        <v>26</v>
      </c>
      <c r="B30" s="131"/>
      <c r="C30" s="30" t="s">
        <v>96</v>
      </c>
      <c r="D30" s="31" t="s">
        <v>15</v>
      </c>
      <c r="E30" s="32" t="s">
        <v>16</v>
      </c>
      <c r="F30" s="33">
        <v>38590</v>
      </c>
      <c r="G30" s="31">
        <v>80</v>
      </c>
      <c r="H30" s="31">
        <v>9</v>
      </c>
      <c r="I30" s="34">
        <v>1276834</v>
      </c>
      <c r="J30" s="35">
        <v>190270</v>
      </c>
      <c r="K30" s="36">
        <f t="shared" si="1"/>
        <v>6.7106427707993905</v>
      </c>
    </row>
    <row r="31" spans="1:11" ht="15.75" customHeight="1">
      <c r="A31" s="28">
        <f t="shared" si="0"/>
        <v>27</v>
      </c>
      <c r="B31" s="131"/>
      <c r="C31" s="30" t="s">
        <v>34</v>
      </c>
      <c r="D31" s="31" t="s">
        <v>15</v>
      </c>
      <c r="E31" s="32" t="s">
        <v>35</v>
      </c>
      <c r="F31" s="33">
        <v>38611</v>
      </c>
      <c r="G31" s="31">
        <v>105</v>
      </c>
      <c r="H31" s="31">
        <v>6</v>
      </c>
      <c r="I31" s="34">
        <v>1389942</v>
      </c>
      <c r="J31" s="35">
        <v>185896</v>
      </c>
      <c r="K31" s="36">
        <f t="shared" si="1"/>
        <v>7.476987132590265</v>
      </c>
    </row>
    <row r="32" spans="1:11" ht="15.75" customHeight="1">
      <c r="A32" s="28">
        <f t="shared" si="0"/>
        <v>28</v>
      </c>
      <c r="B32" s="131"/>
      <c r="C32" s="30" t="s">
        <v>162</v>
      </c>
      <c r="D32" s="31" t="s">
        <v>19</v>
      </c>
      <c r="E32" s="32" t="s">
        <v>25</v>
      </c>
      <c r="F32" s="33">
        <v>38443</v>
      </c>
      <c r="G32" s="31">
        <v>70</v>
      </c>
      <c r="H32" s="31">
        <v>25</v>
      </c>
      <c r="I32" s="34">
        <v>1196762.25</v>
      </c>
      <c r="J32" s="35">
        <v>183950</v>
      </c>
      <c r="K32" s="36">
        <f t="shared" si="1"/>
        <v>6.505910573525415</v>
      </c>
    </row>
    <row r="33" spans="1:11" ht="15.75" customHeight="1">
      <c r="A33" s="28">
        <f t="shared" si="0"/>
        <v>29</v>
      </c>
      <c r="B33" s="131"/>
      <c r="C33" s="30" t="s">
        <v>163</v>
      </c>
      <c r="D33" s="31" t="s">
        <v>22</v>
      </c>
      <c r="E33" s="32" t="s">
        <v>164</v>
      </c>
      <c r="F33" s="33">
        <v>38485</v>
      </c>
      <c r="G33" s="31">
        <v>83</v>
      </c>
      <c r="H33" s="31">
        <v>21</v>
      </c>
      <c r="I33" s="43">
        <v>1079336.75</v>
      </c>
      <c r="J33" s="44">
        <v>179926</v>
      </c>
      <c r="K33" s="36">
        <f t="shared" si="1"/>
        <v>5.99878144348232</v>
      </c>
    </row>
    <row r="34" spans="1:11" ht="15.75" customHeight="1">
      <c r="A34" s="28">
        <f t="shared" si="0"/>
        <v>30</v>
      </c>
      <c r="B34" s="131"/>
      <c r="C34" s="30" t="s">
        <v>165</v>
      </c>
      <c r="D34" s="31" t="s">
        <v>12</v>
      </c>
      <c r="E34" s="32" t="s">
        <v>45</v>
      </c>
      <c r="F34" s="33">
        <v>38415</v>
      </c>
      <c r="G34" s="31">
        <v>75</v>
      </c>
      <c r="H34" s="31">
        <v>20</v>
      </c>
      <c r="I34" s="34">
        <v>1315575.5</v>
      </c>
      <c r="J34" s="35">
        <v>178465</v>
      </c>
      <c r="K34" s="36">
        <f t="shared" si="1"/>
        <v>7.371616283304849</v>
      </c>
    </row>
    <row r="35" spans="1:11" ht="15.75" customHeight="1">
      <c r="A35" s="28">
        <f t="shared" si="0"/>
        <v>31</v>
      </c>
      <c r="B35" s="131"/>
      <c r="C35" s="30" t="s">
        <v>166</v>
      </c>
      <c r="D35" s="31" t="s">
        <v>19</v>
      </c>
      <c r="E35" s="32" t="s">
        <v>27</v>
      </c>
      <c r="F35" s="33">
        <v>38506</v>
      </c>
      <c r="G35" s="31">
        <v>70</v>
      </c>
      <c r="H35" s="31">
        <v>18</v>
      </c>
      <c r="I35" s="34">
        <v>1156432</v>
      </c>
      <c r="J35" s="35">
        <v>178120</v>
      </c>
      <c r="K35" s="36">
        <f t="shared" si="1"/>
        <v>6.492432068268583</v>
      </c>
    </row>
    <row r="36" spans="1:11" ht="15.75" customHeight="1">
      <c r="A36" s="28">
        <f t="shared" si="0"/>
        <v>32</v>
      </c>
      <c r="B36" s="131"/>
      <c r="C36" s="30" t="s">
        <v>167</v>
      </c>
      <c r="D36" s="31" t="s">
        <v>12</v>
      </c>
      <c r="E36" s="32" t="s">
        <v>29</v>
      </c>
      <c r="F36" s="33">
        <v>38576</v>
      </c>
      <c r="G36" s="31">
        <v>79</v>
      </c>
      <c r="H36" s="31">
        <v>11</v>
      </c>
      <c r="I36" s="34">
        <v>1193299.25</v>
      </c>
      <c r="J36" s="35">
        <v>168274</v>
      </c>
      <c r="K36" s="36">
        <f t="shared" si="1"/>
        <v>7.091405980721918</v>
      </c>
    </row>
    <row r="37" spans="1:11" ht="15.75" customHeight="1">
      <c r="A37" s="28">
        <f aca="true" t="shared" si="2" ref="A37:A68">ROW()-4</f>
        <v>33</v>
      </c>
      <c r="B37" s="131"/>
      <c r="C37" s="30" t="s">
        <v>168</v>
      </c>
      <c r="D37" s="31" t="s">
        <v>12</v>
      </c>
      <c r="E37" s="32" t="s">
        <v>45</v>
      </c>
      <c r="F37" s="33">
        <v>38429</v>
      </c>
      <c r="G37" s="31">
        <v>74</v>
      </c>
      <c r="H37" s="31">
        <v>18</v>
      </c>
      <c r="I37" s="34">
        <v>1179135.5</v>
      </c>
      <c r="J37" s="35">
        <v>162213</v>
      </c>
      <c r="K37" s="36">
        <f aca="true" t="shared" si="3" ref="K37:K68">I37/J37</f>
        <v>7.26905673404721</v>
      </c>
    </row>
    <row r="38" spans="1:11" ht="15.75" customHeight="1">
      <c r="A38" s="28">
        <f t="shared" si="2"/>
        <v>34</v>
      </c>
      <c r="B38" s="131"/>
      <c r="C38" s="30" t="s">
        <v>169</v>
      </c>
      <c r="D38" s="31" t="s">
        <v>15</v>
      </c>
      <c r="E38" s="32" t="s">
        <v>52</v>
      </c>
      <c r="F38" s="33">
        <v>38380</v>
      </c>
      <c r="G38" s="31">
        <v>98</v>
      </c>
      <c r="H38" s="31">
        <v>31</v>
      </c>
      <c r="I38" s="34">
        <v>1034280</v>
      </c>
      <c r="J38" s="35">
        <v>157101</v>
      </c>
      <c r="K38" s="36">
        <f t="shared" si="3"/>
        <v>6.5835354326197795</v>
      </c>
    </row>
    <row r="39" spans="1:11" ht="15.75" customHeight="1">
      <c r="A39" s="28">
        <f t="shared" si="2"/>
        <v>35</v>
      </c>
      <c r="B39" s="131"/>
      <c r="C39" s="30" t="s">
        <v>170</v>
      </c>
      <c r="D39" s="31" t="s">
        <v>19</v>
      </c>
      <c r="E39" s="32" t="s">
        <v>27</v>
      </c>
      <c r="F39" s="33">
        <v>38408</v>
      </c>
      <c r="G39" s="31">
        <v>30</v>
      </c>
      <c r="H39" s="31">
        <v>26</v>
      </c>
      <c r="I39" s="34">
        <v>1065682</v>
      </c>
      <c r="J39" s="35">
        <v>155722</v>
      </c>
      <c r="K39" s="36">
        <f t="shared" si="3"/>
        <v>6.843490322497784</v>
      </c>
    </row>
    <row r="40" spans="1:11" ht="15.75" customHeight="1">
      <c r="A40" s="28">
        <f t="shared" si="2"/>
        <v>36</v>
      </c>
      <c r="B40" s="131"/>
      <c r="C40" s="30" t="s">
        <v>171</v>
      </c>
      <c r="D40" s="31" t="s">
        <v>12</v>
      </c>
      <c r="E40" s="32" t="s">
        <v>54</v>
      </c>
      <c r="F40" s="33">
        <v>38352</v>
      </c>
      <c r="G40" s="31">
        <v>28</v>
      </c>
      <c r="H40" s="31">
        <v>31</v>
      </c>
      <c r="I40" s="34">
        <v>1223028.5</v>
      </c>
      <c r="J40" s="35">
        <v>155172</v>
      </c>
      <c r="K40" s="36">
        <f t="shared" si="3"/>
        <v>7.8817602402495295</v>
      </c>
    </row>
    <row r="41" spans="1:11" ht="15.75" customHeight="1">
      <c r="A41" s="28">
        <f t="shared" si="2"/>
        <v>37</v>
      </c>
      <c r="B41" s="131"/>
      <c r="C41" s="30" t="s">
        <v>118</v>
      </c>
      <c r="D41" s="31" t="s">
        <v>19</v>
      </c>
      <c r="E41" s="32" t="s">
        <v>25</v>
      </c>
      <c r="F41" s="33">
        <v>38576</v>
      </c>
      <c r="G41" s="31">
        <v>55</v>
      </c>
      <c r="H41" s="31">
        <v>11</v>
      </c>
      <c r="I41" s="34">
        <v>950716</v>
      </c>
      <c r="J41" s="35">
        <v>145022</v>
      </c>
      <c r="K41" s="36">
        <f t="shared" si="3"/>
        <v>6.555667415978266</v>
      </c>
    </row>
    <row r="42" spans="1:11" ht="15.75" customHeight="1">
      <c r="A42" s="28">
        <f t="shared" si="2"/>
        <v>38</v>
      </c>
      <c r="B42" s="131"/>
      <c r="C42" s="30" t="s">
        <v>172</v>
      </c>
      <c r="D42" s="31" t="s">
        <v>12</v>
      </c>
      <c r="E42" s="32" t="s">
        <v>29</v>
      </c>
      <c r="F42" s="33">
        <v>38520</v>
      </c>
      <c r="G42" s="31">
        <v>68</v>
      </c>
      <c r="H42" s="31">
        <v>13</v>
      </c>
      <c r="I42" s="34">
        <v>878744.75</v>
      </c>
      <c r="J42" s="35">
        <v>141627</v>
      </c>
      <c r="K42" s="36">
        <f t="shared" si="3"/>
        <v>6.204641417243887</v>
      </c>
    </row>
    <row r="43" spans="1:11" ht="15.75" customHeight="1">
      <c r="A43" s="28">
        <f t="shared" si="2"/>
        <v>39</v>
      </c>
      <c r="B43" s="131"/>
      <c r="C43" s="30" t="s">
        <v>120</v>
      </c>
      <c r="D43" s="31" t="s">
        <v>15</v>
      </c>
      <c r="E43" s="32" t="s">
        <v>35</v>
      </c>
      <c r="F43" s="33">
        <v>38457</v>
      </c>
      <c r="G43" s="31">
        <v>86</v>
      </c>
      <c r="H43" s="31">
        <v>28</v>
      </c>
      <c r="I43" s="34">
        <v>892518</v>
      </c>
      <c r="J43" s="35">
        <v>139806</v>
      </c>
      <c r="K43" s="36">
        <f t="shared" si="3"/>
        <v>6.383974936697996</v>
      </c>
    </row>
    <row r="44" spans="1:11" ht="15.75" customHeight="1">
      <c r="A44" s="28">
        <f t="shared" si="2"/>
        <v>40</v>
      </c>
      <c r="B44" s="131"/>
      <c r="C44" s="30" t="s">
        <v>173</v>
      </c>
      <c r="D44" s="31" t="s">
        <v>12</v>
      </c>
      <c r="E44" s="32" t="s">
        <v>174</v>
      </c>
      <c r="F44" s="33">
        <v>38548</v>
      </c>
      <c r="G44" s="31">
        <v>51</v>
      </c>
      <c r="H44" s="31">
        <v>12</v>
      </c>
      <c r="I44" s="34">
        <v>988130.5</v>
      </c>
      <c r="J44" s="35">
        <v>138274</v>
      </c>
      <c r="K44" s="36">
        <f t="shared" si="3"/>
        <v>7.146177155502842</v>
      </c>
    </row>
    <row r="45" spans="1:11" ht="15.75" customHeight="1">
      <c r="A45" s="28">
        <f t="shared" si="2"/>
        <v>41</v>
      </c>
      <c r="B45" s="131"/>
      <c r="C45" s="30" t="s">
        <v>71</v>
      </c>
      <c r="D45" s="31" t="s">
        <v>15</v>
      </c>
      <c r="E45" s="32" t="s">
        <v>72</v>
      </c>
      <c r="F45" s="33">
        <v>38597</v>
      </c>
      <c r="G45" s="31">
        <v>79</v>
      </c>
      <c r="H45" s="31">
        <v>8</v>
      </c>
      <c r="I45" s="34">
        <v>773880</v>
      </c>
      <c r="J45" s="35">
        <v>126080</v>
      </c>
      <c r="K45" s="36">
        <f t="shared" si="3"/>
        <v>6.138007614213198</v>
      </c>
    </row>
    <row r="46" spans="1:11" ht="15.75" customHeight="1">
      <c r="A46" s="28">
        <f t="shared" si="2"/>
        <v>42</v>
      </c>
      <c r="B46" s="131"/>
      <c r="C46" s="30" t="s">
        <v>95</v>
      </c>
      <c r="D46" s="31" t="s">
        <v>15</v>
      </c>
      <c r="E46" s="32" t="s">
        <v>35</v>
      </c>
      <c r="F46" s="33">
        <v>38555</v>
      </c>
      <c r="G46" s="31">
        <v>98</v>
      </c>
      <c r="H46" s="31">
        <v>14</v>
      </c>
      <c r="I46" s="34">
        <v>828846</v>
      </c>
      <c r="J46" s="35">
        <v>125901</v>
      </c>
      <c r="K46" s="36">
        <f t="shared" si="3"/>
        <v>6.583315462148831</v>
      </c>
    </row>
    <row r="47" spans="1:11" ht="15.75" customHeight="1">
      <c r="A47" s="28">
        <f t="shared" si="2"/>
        <v>43</v>
      </c>
      <c r="B47" s="131"/>
      <c r="C47" s="30" t="s">
        <v>113</v>
      </c>
      <c r="D47" s="31" t="s">
        <v>12</v>
      </c>
      <c r="E47" s="32" t="s">
        <v>45</v>
      </c>
      <c r="F47" s="33">
        <v>38590</v>
      </c>
      <c r="G47" s="31">
        <v>92</v>
      </c>
      <c r="H47" s="31">
        <v>9</v>
      </c>
      <c r="I47" s="34">
        <v>911979.25</v>
      </c>
      <c r="J47" s="35">
        <v>123871</v>
      </c>
      <c r="K47" s="36">
        <f t="shared" si="3"/>
        <v>7.3623305697055805</v>
      </c>
    </row>
    <row r="48" spans="1:11" ht="15.75" customHeight="1">
      <c r="A48" s="28">
        <f t="shared" si="2"/>
        <v>44</v>
      </c>
      <c r="B48" s="131"/>
      <c r="C48" s="30" t="s">
        <v>11</v>
      </c>
      <c r="D48" s="31" t="s">
        <v>12</v>
      </c>
      <c r="E48" s="32" t="s">
        <v>13</v>
      </c>
      <c r="F48" s="33">
        <v>38639</v>
      </c>
      <c r="G48" s="31">
        <v>89</v>
      </c>
      <c r="H48" s="31">
        <v>2</v>
      </c>
      <c r="I48" s="34">
        <v>939943</v>
      </c>
      <c r="J48" s="35">
        <v>120882</v>
      </c>
      <c r="K48" s="36">
        <f t="shared" si="3"/>
        <v>7.775706887708674</v>
      </c>
    </row>
    <row r="49" spans="1:11" ht="15.75" customHeight="1">
      <c r="A49" s="28">
        <f t="shared" si="2"/>
        <v>45</v>
      </c>
      <c r="B49" s="131"/>
      <c r="C49" s="30" t="s">
        <v>36</v>
      </c>
      <c r="D49" s="31" t="s">
        <v>19</v>
      </c>
      <c r="E49" s="32" t="s">
        <v>37</v>
      </c>
      <c r="F49" s="33">
        <v>38611</v>
      </c>
      <c r="G49" s="31">
        <v>75</v>
      </c>
      <c r="H49" s="31">
        <v>6</v>
      </c>
      <c r="I49" s="34">
        <v>826370</v>
      </c>
      <c r="J49" s="35">
        <v>119981</v>
      </c>
      <c r="K49" s="36">
        <f t="shared" si="3"/>
        <v>6.887507188638201</v>
      </c>
    </row>
    <row r="50" spans="1:11" ht="15.75" customHeight="1">
      <c r="A50" s="28">
        <f t="shared" si="2"/>
        <v>46</v>
      </c>
      <c r="B50" s="131"/>
      <c r="C50" s="30" t="s">
        <v>108</v>
      </c>
      <c r="D50" s="31" t="s">
        <v>19</v>
      </c>
      <c r="E50" s="32" t="s">
        <v>25</v>
      </c>
      <c r="F50" s="33">
        <v>38436</v>
      </c>
      <c r="G50" s="31">
        <v>70</v>
      </c>
      <c r="H50" s="31">
        <v>31</v>
      </c>
      <c r="I50" s="34">
        <v>652228</v>
      </c>
      <c r="J50" s="35">
        <v>107138</v>
      </c>
      <c r="K50" s="36">
        <f t="shared" si="3"/>
        <v>6.087737310758087</v>
      </c>
    </row>
    <row r="51" spans="1:11" ht="15.75" customHeight="1">
      <c r="A51" s="28">
        <f t="shared" si="2"/>
        <v>47</v>
      </c>
      <c r="B51" s="131"/>
      <c r="C51" s="30" t="s">
        <v>175</v>
      </c>
      <c r="D51" s="31" t="s">
        <v>12</v>
      </c>
      <c r="E51" s="32" t="s">
        <v>13</v>
      </c>
      <c r="F51" s="33">
        <v>38583</v>
      </c>
      <c r="G51" s="31">
        <v>78</v>
      </c>
      <c r="H51" s="31">
        <v>9</v>
      </c>
      <c r="I51" s="34">
        <v>715308</v>
      </c>
      <c r="J51" s="35">
        <v>105814</v>
      </c>
      <c r="K51" s="36">
        <f t="shared" si="3"/>
        <v>6.7600506549227894</v>
      </c>
    </row>
    <row r="52" spans="1:11" ht="15.75" customHeight="1">
      <c r="A52" s="28">
        <f t="shared" si="2"/>
        <v>48</v>
      </c>
      <c r="B52" s="131"/>
      <c r="C52" s="30" t="s">
        <v>115</v>
      </c>
      <c r="D52" s="31" t="s">
        <v>56</v>
      </c>
      <c r="E52" s="32" t="s">
        <v>116</v>
      </c>
      <c r="F52" s="33">
        <v>38415</v>
      </c>
      <c r="G52" s="31">
        <v>100</v>
      </c>
      <c r="H52" s="31">
        <v>22</v>
      </c>
      <c r="I52" s="34">
        <v>629435</v>
      </c>
      <c r="J52" s="35">
        <v>105784</v>
      </c>
      <c r="K52" s="36">
        <f t="shared" si="3"/>
        <v>5.950190955153898</v>
      </c>
    </row>
    <row r="53" spans="1:11" ht="15.75" customHeight="1">
      <c r="A53" s="28">
        <f t="shared" si="2"/>
        <v>49</v>
      </c>
      <c r="B53" s="131"/>
      <c r="C53" s="30" t="s">
        <v>176</v>
      </c>
      <c r="D53" s="31" t="s">
        <v>15</v>
      </c>
      <c r="E53" s="32" t="s">
        <v>16</v>
      </c>
      <c r="F53" s="33">
        <v>38569</v>
      </c>
      <c r="G53" s="31">
        <v>60</v>
      </c>
      <c r="H53" s="31">
        <v>9</v>
      </c>
      <c r="I53" s="34">
        <v>679262</v>
      </c>
      <c r="J53" s="35">
        <v>102578</v>
      </c>
      <c r="K53" s="36">
        <f t="shared" si="3"/>
        <v>6.621907231570122</v>
      </c>
    </row>
    <row r="54" spans="1:11" ht="15.75" customHeight="1">
      <c r="A54" s="28">
        <f t="shared" si="2"/>
        <v>50</v>
      </c>
      <c r="B54" s="131"/>
      <c r="C54" s="30" t="s">
        <v>177</v>
      </c>
      <c r="D54" s="31" t="s">
        <v>19</v>
      </c>
      <c r="E54" s="32" t="s">
        <v>27</v>
      </c>
      <c r="F54" s="33">
        <v>38436</v>
      </c>
      <c r="G54" s="31">
        <v>35</v>
      </c>
      <c r="H54" s="31">
        <v>24</v>
      </c>
      <c r="I54" s="34">
        <v>611477</v>
      </c>
      <c r="J54" s="35">
        <v>92347</v>
      </c>
      <c r="K54" s="36">
        <f t="shared" si="3"/>
        <v>6.6215145050732565</v>
      </c>
    </row>
    <row r="55" spans="1:11" ht="15.75" customHeight="1">
      <c r="A55" s="28">
        <f t="shared" si="2"/>
        <v>51</v>
      </c>
      <c r="B55" s="131"/>
      <c r="C55" s="30" t="s">
        <v>62</v>
      </c>
      <c r="D55" s="31" t="s">
        <v>15</v>
      </c>
      <c r="E55" s="32" t="s">
        <v>16</v>
      </c>
      <c r="F55" s="33">
        <v>38604</v>
      </c>
      <c r="G55" s="31">
        <v>71</v>
      </c>
      <c r="H55" s="31">
        <v>7</v>
      </c>
      <c r="I55" s="34">
        <v>674160</v>
      </c>
      <c r="J55" s="35">
        <v>91942</v>
      </c>
      <c r="K55" s="36">
        <f t="shared" si="3"/>
        <v>7.332448717669835</v>
      </c>
    </row>
    <row r="56" spans="1:11" ht="15.75" customHeight="1">
      <c r="A56" s="28">
        <f t="shared" si="2"/>
        <v>52</v>
      </c>
      <c r="B56" s="131"/>
      <c r="C56" s="30" t="s">
        <v>58</v>
      </c>
      <c r="D56" s="31" t="s">
        <v>15</v>
      </c>
      <c r="E56" s="32" t="s">
        <v>50</v>
      </c>
      <c r="F56" s="33">
        <v>38485</v>
      </c>
      <c r="G56" s="31">
        <v>63</v>
      </c>
      <c r="H56" s="31">
        <v>24</v>
      </c>
      <c r="I56" s="34">
        <v>611763</v>
      </c>
      <c r="J56" s="35">
        <v>91932</v>
      </c>
      <c r="K56" s="36">
        <f t="shared" si="3"/>
        <v>6.654516381673411</v>
      </c>
    </row>
    <row r="57" spans="1:11" ht="15.75" customHeight="1">
      <c r="A57" s="28">
        <f t="shared" si="2"/>
        <v>53</v>
      </c>
      <c r="B57" s="131"/>
      <c r="C57" s="30" t="s">
        <v>178</v>
      </c>
      <c r="D57" s="31" t="s">
        <v>12</v>
      </c>
      <c r="E57" s="32" t="s">
        <v>54</v>
      </c>
      <c r="F57" s="33">
        <v>38471</v>
      </c>
      <c r="G57" s="31">
        <v>35</v>
      </c>
      <c r="H57" s="31">
        <v>21</v>
      </c>
      <c r="I57" s="34">
        <v>630517</v>
      </c>
      <c r="J57" s="35">
        <v>90124</v>
      </c>
      <c r="K57" s="36">
        <f t="shared" si="3"/>
        <v>6.99610536594026</v>
      </c>
    </row>
    <row r="58" spans="1:11" ht="15.75" customHeight="1">
      <c r="A58" s="28">
        <f t="shared" si="2"/>
        <v>54</v>
      </c>
      <c r="B58" s="131"/>
      <c r="C58" s="30" t="s">
        <v>26</v>
      </c>
      <c r="D58" s="31" t="s">
        <v>19</v>
      </c>
      <c r="E58" s="32" t="s">
        <v>27</v>
      </c>
      <c r="F58" s="33">
        <v>38625</v>
      </c>
      <c r="G58" s="31">
        <v>60</v>
      </c>
      <c r="H58" s="31">
        <v>4</v>
      </c>
      <c r="I58" s="34">
        <v>715437</v>
      </c>
      <c r="J58" s="35">
        <v>89892</v>
      </c>
      <c r="K58" s="36">
        <f t="shared" si="3"/>
        <v>7.958850620744894</v>
      </c>
    </row>
    <row r="59" spans="1:11" ht="15.75" customHeight="1">
      <c r="A59" s="28">
        <f t="shared" si="2"/>
        <v>55</v>
      </c>
      <c r="B59" s="131"/>
      <c r="C59" s="30" t="s">
        <v>21</v>
      </c>
      <c r="D59" s="31" t="s">
        <v>22</v>
      </c>
      <c r="E59" s="32" t="s">
        <v>23</v>
      </c>
      <c r="F59" s="33">
        <v>38632</v>
      </c>
      <c r="G59" s="31">
        <v>68</v>
      </c>
      <c r="H59" s="31">
        <v>3</v>
      </c>
      <c r="I59" s="43">
        <v>605787</v>
      </c>
      <c r="J59" s="44">
        <v>86783</v>
      </c>
      <c r="K59" s="36">
        <f t="shared" si="3"/>
        <v>6.9804800479356555</v>
      </c>
    </row>
    <row r="60" spans="1:11" ht="15.75" customHeight="1">
      <c r="A60" s="28">
        <f t="shared" si="2"/>
        <v>56</v>
      </c>
      <c r="B60" s="131"/>
      <c r="C60" s="30" t="s">
        <v>179</v>
      </c>
      <c r="D60" s="31" t="s">
        <v>15</v>
      </c>
      <c r="E60" s="32" t="s">
        <v>35</v>
      </c>
      <c r="F60" s="33">
        <v>38450</v>
      </c>
      <c r="G60" s="31">
        <v>50</v>
      </c>
      <c r="H60" s="31">
        <v>19</v>
      </c>
      <c r="I60" s="34">
        <v>569744</v>
      </c>
      <c r="J60" s="35">
        <v>86359</v>
      </c>
      <c r="K60" s="36">
        <f t="shared" si="3"/>
        <v>6.5973899651454975</v>
      </c>
    </row>
    <row r="61" spans="1:11" ht="15.75" customHeight="1">
      <c r="A61" s="28">
        <f t="shared" si="2"/>
        <v>57</v>
      </c>
      <c r="B61" s="131"/>
      <c r="C61" s="30" t="s">
        <v>180</v>
      </c>
      <c r="D61" s="31" t="s">
        <v>19</v>
      </c>
      <c r="E61" s="32" t="s">
        <v>181</v>
      </c>
      <c r="F61" s="33">
        <v>38422</v>
      </c>
      <c r="G61" s="31">
        <v>92</v>
      </c>
      <c r="H61" s="31">
        <v>12</v>
      </c>
      <c r="I61" s="34">
        <v>482609</v>
      </c>
      <c r="J61" s="35">
        <v>80755</v>
      </c>
      <c r="K61" s="36">
        <f t="shared" si="3"/>
        <v>5.9762119992570115</v>
      </c>
    </row>
    <row r="62" spans="1:11" ht="15.75" customHeight="1">
      <c r="A62" s="28">
        <f t="shared" si="2"/>
        <v>58</v>
      </c>
      <c r="B62" s="131"/>
      <c r="C62" s="30" t="s">
        <v>182</v>
      </c>
      <c r="D62" s="31" t="s">
        <v>19</v>
      </c>
      <c r="E62" s="32" t="s">
        <v>25</v>
      </c>
      <c r="F62" s="33">
        <v>38457</v>
      </c>
      <c r="G62" s="31">
        <v>40</v>
      </c>
      <c r="H62" s="31">
        <v>19</v>
      </c>
      <c r="I62" s="34">
        <v>534857</v>
      </c>
      <c r="J62" s="35">
        <v>79083</v>
      </c>
      <c r="K62" s="36">
        <f t="shared" si="3"/>
        <v>6.763236093724315</v>
      </c>
    </row>
    <row r="63" spans="1:11" ht="15.75" customHeight="1">
      <c r="A63" s="28">
        <f t="shared" si="2"/>
        <v>59</v>
      </c>
      <c r="B63" s="131"/>
      <c r="C63" s="30" t="s">
        <v>30</v>
      </c>
      <c r="D63" s="31" t="s">
        <v>19</v>
      </c>
      <c r="E63" s="32" t="s">
        <v>25</v>
      </c>
      <c r="F63" s="33">
        <v>38618</v>
      </c>
      <c r="G63" s="31">
        <v>52</v>
      </c>
      <c r="H63" s="31">
        <v>5</v>
      </c>
      <c r="I63" s="34">
        <v>507031</v>
      </c>
      <c r="J63" s="35">
        <v>75643</v>
      </c>
      <c r="K63" s="36">
        <f t="shared" si="3"/>
        <v>6.702946736644501</v>
      </c>
    </row>
    <row r="64" spans="1:11" ht="15.75" customHeight="1">
      <c r="A64" s="28">
        <f t="shared" si="2"/>
        <v>60</v>
      </c>
      <c r="B64" s="131"/>
      <c r="C64" s="30" t="s">
        <v>183</v>
      </c>
      <c r="D64" s="31" t="s">
        <v>12</v>
      </c>
      <c r="E64" s="32" t="s">
        <v>29</v>
      </c>
      <c r="F64" s="33">
        <v>38443</v>
      </c>
      <c r="G64" s="31">
        <v>66</v>
      </c>
      <c r="H64" s="31">
        <v>17</v>
      </c>
      <c r="I64" s="34">
        <v>553269.75</v>
      </c>
      <c r="J64" s="35">
        <v>74110</v>
      </c>
      <c r="K64" s="36">
        <f t="shared" si="3"/>
        <v>7.4655208473890164</v>
      </c>
    </row>
    <row r="65" spans="1:11" ht="15.75" customHeight="1">
      <c r="A65" s="28">
        <f t="shared" si="2"/>
        <v>61</v>
      </c>
      <c r="B65" s="131"/>
      <c r="C65" s="30" t="s">
        <v>184</v>
      </c>
      <c r="D65" s="31" t="s">
        <v>12</v>
      </c>
      <c r="E65" s="32" t="s">
        <v>29</v>
      </c>
      <c r="F65" s="33">
        <v>38436</v>
      </c>
      <c r="G65" s="31">
        <v>38</v>
      </c>
      <c r="H65" s="31">
        <v>17</v>
      </c>
      <c r="I65" s="34">
        <v>502736.5</v>
      </c>
      <c r="J65" s="35">
        <v>72883</v>
      </c>
      <c r="K65" s="36">
        <f t="shared" si="3"/>
        <v>6.897856839043398</v>
      </c>
    </row>
    <row r="66" spans="1:11" ht="15.75" customHeight="1">
      <c r="A66" s="28">
        <f t="shared" si="2"/>
        <v>62</v>
      </c>
      <c r="B66" s="131"/>
      <c r="C66" s="30" t="s">
        <v>185</v>
      </c>
      <c r="D66" s="31" t="s">
        <v>15</v>
      </c>
      <c r="E66" s="32" t="s">
        <v>186</v>
      </c>
      <c r="F66" s="33">
        <v>38471</v>
      </c>
      <c r="G66" s="31">
        <v>51</v>
      </c>
      <c r="H66" s="31">
        <v>24</v>
      </c>
      <c r="I66" s="34">
        <v>453949</v>
      </c>
      <c r="J66" s="35">
        <v>71274</v>
      </c>
      <c r="K66" s="36">
        <f t="shared" si="3"/>
        <v>6.3690686645901735</v>
      </c>
    </row>
    <row r="67" spans="1:11" ht="15.75" customHeight="1">
      <c r="A67" s="28">
        <f t="shared" si="2"/>
        <v>63</v>
      </c>
      <c r="B67" s="131"/>
      <c r="C67" s="30" t="s">
        <v>187</v>
      </c>
      <c r="D67" s="31" t="s">
        <v>12</v>
      </c>
      <c r="E67" s="32" t="s">
        <v>54</v>
      </c>
      <c r="F67" s="33">
        <v>38478</v>
      </c>
      <c r="G67" s="31">
        <v>29</v>
      </c>
      <c r="H67" s="31">
        <v>18</v>
      </c>
      <c r="I67" s="34">
        <v>418344</v>
      </c>
      <c r="J67" s="35">
        <v>70539</v>
      </c>
      <c r="K67" s="36">
        <f t="shared" si="3"/>
        <v>5.930676646961255</v>
      </c>
    </row>
    <row r="68" spans="1:11" ht="15.75" customHeight="1">
      <c r="A68" s="28">
        <f t="shared" si="2"/>
        <v>64</v>
      </c>
      <c r="B68" s="131"/>
      <c r="C68" s="30" t="s">
        <v>188</v>
      </c>
      <c r="D68" s="31" t="s">
        <v>47</v>
      </c>
      <c r="E68" s="32" t="s">
        <v>189</v>
      </c>
      <c r="F68" s="33">
        <v>38527</v>
      </c>
      <c r="G68" s="31">
        <v>40</v>
      </c>
      <c r="H68" s="31">
        <v>13</v>
      </c>
      <c r="I68" s="34">
        <v>406012.5</v>
      </c>
      <c r="J68" s="35">
        <v>66213</v>
      </c>
      <c r="K68" s="36">
        <f t="shared" si="3"/>
        <v>6.131915182819084</v>
      </c>
    </row>
    <row r="69" spans="1:11" ht="15.75" customHeight="1">
      <c r="A69" s="28">
        <f aca="true" t="shared" si="4" ref="A69:A100">ROW()-4</f>
        <v>65</v>
      </c>
      <c r="B69" s="131"/>
      <c r="C69" s="30" t="s">
        <v>190</v>
      </c>
      <c r="D69" s="31" t="s">
        <v>40</v>
      </c>
      <c r="E69" s="32" t="s">
        <v>191</v>
      </c>
      <c r="F69" s="33">
        <v>38394</v>
      </c>
      <c r="G69" s="31">
        <v>21</v>
      </c>
      <c r="H69" s="31">
        <v>30</v>
      </c>
      <c r="I69" s="34">
        <v>440094</v>
      </c>
      <c r="J69" s="35">
        <v>64172</v>
      </c>
      <c r="K69" s="36">
        <f aca="true" t="shared" si="5" ref="K69:K100">I69/J69</f>
        <v>6.858037773483763</v>
      </c>
    </row>
    <row r="70" spans="1:11" ht="15.75" customHeight="1">
      <c r="A70" s="28">
        <f t="shared" si="4"/>
        <v>66</v>
      </c>
      <c r="B70" s="131"/>
      <c r="C70" s="30" t="s">
        <v>18</v>
      </c>
      <c r="D70" s="31" t="s">
        <v>19</v>
      </c>
      <c r="E70" s="32" t="s">
        <v>20</v>
      </c>
      <c r="F70" s="33">
        <v>38639</v>
      </c>
      <c r="G70" s="31">
        <v>105</v>
      </c>
      <c r="H70" s="31">
        <v>2</v>
      </c>
      <c r="I70" s="34">
        <v>390289</v>
      </c>
      <c r="J70" s="35">
        <v>63331</v>
      </c>
      <c r="K70" s="36">
        <f t="shared" si="5"/>
        <v>6.162684941024143</v>
      </c>
    </row>
    <row r="71" spans="1:11" ht="15.75" customHeight="1">
      <c r="A71" s="28">
        <f t="shared" si="4"/>
        <v>67</v>
      </c>
      <c r="B71" s="131"/>
      <c r="C71" s="30" t="s">
        <v>192</v>
      </c>
      <c r="D71" s="31" t="s">
        <v>56</v>
      </c>
      <c r="E71" s="32" t="s">
        <v>57</v>
      </c>
      <c r="F71" s="33">
        <v>38394</v>
      </c>
      <c r="G71" s="31">
        <v>26</v>
      </c>
      <c r="H71" s="31">
        <v>24</v>
      </c>
      <c r="I71" s="34">
        <v>386904.2</v>
      </c>
      <c r="J71" s="35">
        <v>62702</v>
      </c>
      <c r="K71" s="36">
        <f t="shared" si="5"/>
        <v>6.170524066217983</v>
      </c>
    </row>
    <row r="72" spans="1:11" ht="15.75" customHeight="1">
      <c r="A72" s="28">
        <f t="shared" si="4"/>
        <v>68</v>
      </c>
      <c r="B72" s="131"/>
      <c r="C72" s="30" t="s">
        <v>193</v>
      </c>
      <c r="D72" s="31" t="s">
        <v>12</v>
      </c>
      <c r="E72" s="32" t="s">
        <v>54</v>
      </c>
      <c r="F72" s="33">
        <v>38401</v>
      </c>
      <c r="G72" s="31">
        <v>26</v>
      </c>
      <c r="H72" s="31">
        <v>14</v>
      </c>
      <c r="I72" s="34">
        <v>452341.5</v>
      </c>
      <c r="J72" s="35">
        <v>62604</v>
      </c>
      <c r="K72" s="36">
        <f t="shared" si="5"/>
        <v>7.225440866398313</v>
      </c>
    </row>
    <row r="73" spans="1:11" ht="15.75" customHeight="1">
      <c r="A73" s="28">
        <f t="shared" si="4"/>
        <v>69</v>
      </c>
      <c r="B73" s="131"/>
      <c r="C73" s="30" t="s">
        <v>194</v>
      </c>
      <c r="D73" s="31" t="s">
        <v>19</v>
      </c>
      <c r="E73" s="32" t="s">
        <v>27</v>
      </c>
      <c r="F73" s="33">
        <v>38464</v>
      </c>
      <c r="G73" s="31">
        <v>63</v>
      </c>
      <c r="H73" s="31">
        <v>16</v>
      </c>
      <c r="I73" s="34">
        <v>431566</v>
      </c>
      <c r="J73" s="35">
        <v>62222</v>
      </c>
      <c r="K73" s="36">
        <f t="shared" si="5"/>
        <v>6.935906913953264</v>
      </c>
    </row>
    <row r="74" spans="1:11" ht="15.75" customHeight="1">
      <c r="A74" s="28">
        <f t="shared" si="4"/>
        <v>70</v>
      </c>
      <c r="B74" s="131"/>
      <c r="C74" s="30" t="s">
        <v>24</v>
      </c>
      <c r="D74" s="31" t="s">
        <v>19</v>
      </c>
      <c r="E74" s="32" t="s">
        <v>25</v>
      </c>
      <c r="F74" s="33">
        <v>38639</v>
      </c>
      <c r="G74" s="31">
        <v>50</v>
      </c>
      <c r="H74" s="31">
        <v>2</v>
      </c>
      <c r="I74" s="34">
        <v>475117</v>
      </c>
      <c r="J74" s="35">
        <v>61407</v>
      </c>
      <c r="K74" s="36">
        <f t="shared" si="5"/>
        <v>7.737179800348494</v>
      </c>
    </row>
    <row r="75" spans="1:11" ht="15.75" customHeight="1">
      <c r="A75" s="28">
        <f t="shared" si="4"/>
        <v>71</v>
      </c>
      <c r="B75" s="131"/>
      <c r="C75" s="30" t="s">
        <v>195</v>
      </c>
      <c r="D75" s="31" t="s">
        <v>15</v>
      </c>
      <c r="E75" s="32" t="s">
        <v>35</v>
      </c>
      <c r="F75" s="33">
        <v>38408</v>
      </c>
      <c r="G75" s="31">
        <v>50</v>
      </c>
      <c r="H75" s="31">
        <v>26</v>
      </c>
      <c r="I75" s="34">
        <v>476537</v>
      </c>
      <c r="J75" s="35">
        <v>60993</v>
      </c>
      <c r="K75" s="36">
        <f t="shared" si="5"/>
        <v>7.812978538520814</v>
      </c>
    </row>
    <row r="76" spans="1:11" ht="15.75" customHeight="1">
      <c r="A76" s="28">
        <f t="shared" si="4"/>
        <v>72</v>
      </c>
      <c r="B76" s="131"/>
      <c r="C76" s="30" t="s">
        <v>196</v>
      </c>
      <c r="D76" s="31" t="s">
        <v>15</v>
      </c>
      <c r="E76" s="32" t="s">
        <v>16</v>
      </c>
      <c r="F76" s="33">
        <v>38639</v>
      </c>
      <c r="G76" s="31">
        <v>46</v>
      </c>
      <c r="H76" s="31">
        <v>2</v>
      </c>
      <c r="I76" s="34">
        <v>499399</v>
      </c>
      <c r="J76" s="35">
        <v>60561</v>
      </c>
      <c r="K76" s="36">
        <f t="shared" si="5"/>
        <v>8.24621456052575</v>
      </c>
    </row>
    <row r="77" spans="1:11" ht="15.75" customHeight="1">
      <c r="A77" s="28">
        <f t="shared" si="4"/>
        <v>73</v>
      </c>
      <c r="B77" s="131"/>
      <c r="C77" s="30" t="s">
        <v>197</v>
      </c>
      <c r="D77" s="31" t="s">
        <v>15</v>
      </c>
      <c r="E77" s="32" t="s">
        <v>35</v>
      </c>
      <c r="F77" s="33">
        <v>38499</v>
      </c>
      <c r="G77" s="31">
        <v>50</v>
      </c>
      <c r="H77" s="31">
        <v>16</v>
      </c>
      <c r="I77" s="34">
        <v>425431</v>
      </c>
      <c r="J77" s="35">
        <v>60320</v>
      </c>
      <c r="K77" s="36">
        <f t="shared" si="5"/>
        <v>7.052901193633952</v>
      </c>
    </row>
    <row r="78" spans="1:11" ht="15.75" customHeight="1">
      <c r="A78" s="28">
        <f t="shared" si="4"/>
        <v>74</v>
      </c>
      <c r="B78" s="131"/>
      <c r="C78" s="30" t="s">
        <v>117</v>
      </c>
      <c r="D78" s="31" t="s">
        <v>12</v>
      </c>
      <c r="E78" s="32" t="s">
        <v>13</v>
      </c>
      <c r="F78" s="33">
        <v>38527</v>
      </c>
      <c r="G78" s="31">
        <v>45</v>
      </c>
      <c r="H78" s="31">
        <v>18</v>
      </c>
      <c r="I78" s="34">
        <v>436096.5</v>
      </c>
      <c r="J78" s="35">
        <v>60233</v>
      </c>
      <c r="K78" s="36">
        <f t="shared" si="5"/>
        <v>7.240159049026281</v>
      </c>
    </row>
    <row r="79" spans="1:11" ht="15.75" customHeight="1">
      <c r="A79" s="28">
        <f t="shared" si="4"/>
        <v>75</v>
      </c>
      <c r="B79" s="131"/>
      <c r="C79" s="30" t="s">
        <v>198</v>
      </c>
      <c r="D79" s="31" t="s">
        <v>19</v>
      </c>
      <c r="E79" s="32" t="s">
        <v>27</v>
      </c>
      <c r="F79" s="33">
        <v>38506</v>
      </c>
      <c r="G79" s="31">
        <v>55</v>
      </c>
      <c r="H79" s="31">
        <v>15</v>
      </c>
      <c r="I79" s="34">
        <v>350158</v>
      </c>
      <c r="J79" s="35">
        <v>57598</v>
      </c>
      <c r="K79" s="36">
        <f t="shared" si="5"/>
        <v>6.079343032744193</v>
      </c>
    </row>
    <row r="80" spans="1:11" ht="15.75" customHeight="1">
      <c r="A80" s="28">
        <f t="shared" si="4"/>
        <v>76</v>
      </c>
      <c r="B80" s="131"/>
      <c r="C80" s="30" t="s">
        <v>199</v>
      </c>
      <c r="D80" s="31" t="s">
        <v>12</v>
      </c>
      <c r="E80" s="32" t="s">
        <v>174</v>
      </c>
      <c r="F80" s="33">
        <v>38394</v>
      </c>
      <c r="G80" s="31">
        <v>40</v>
      </c>
      <c r="H80" s="31">
        <v>16</v>
      </c>
      <c r="I80" s="34">
        <v>268483</v>
      </c>
      <c r="J80" s="35">
        <v>47860</v>
      </c>
      <c r="K80" s="36">
        <f t="shared" si="5"/>
        <v>5.609757626410364</v>
      </c>
    </row>
    <row r="81" spans="1:11" ht="15.75" customHeight="1">
      <c r="A81" s="28">
        <f t="shared" si="4"/>
        <v>77</v>
      </c>
      <c r="B81" s="131"/>
      <c r="C81" s="30" t="s">
        <v>59</v>
      </c>
      <c r="D81" s="31" t="s">
        <v>12</v>
      </c>
      <c r="E81" s="32" t="s">
        <v>45</v>
      </c>
      <c r="F81" s="33">
        <v>38618</v>
      </c>
      <c r="G81" s="31">
        <v>90</v>
      </c>
      <c r="H81" s="31">
        <v>5</v>
      </c>
      <c r="I81" s="34">
        <v>327811.5</v>
      </c>
      <c r="J81" s="35">
        <v>46864</v>
      </c>
      <c r="K81" s="36">
        <f t="shared" si="5"/>
        <v>6.994953482417207</v>
      </c>
    </row>
    <row r="82" spans="1:11" ht="15.75" customHeight="1">
      <c r="A82" s="28">
        <f t="shared" si="4"/>
        <v>78</v>
      </c>
      <c r="B82" s="131"/>
      <c r="C82" s="30" t="s">
        <v>200</v>
      </c>
      <c r="D82" s="31" t="s">
        <v>12</v>
      </c>
      <c r="E82" s="32" t="s">
        <v>45</v>
      </c>
      <c r="F82" s="33">
        <v>38506</v>
      </c>
      <c r="G82" s="31">
        <v>55</v>
      </c>
      <c r="H82" s="31">
        <v>17</v>
      </c>
      <c r="I82" s="34">
        <v>285737</v>
      </c>
      <c r="J82" s="35">
        <v>45135</v>
      </c>
      <c r="K82" s="36">
        <f t="shared" si="5"/>
        <v>6.330718954248366</v>
      </c>
    </row>
    <row r="83" spans="1:11" ht="15.75" customHeight="1">
      <c r="A83" s="28">
        <f t="shared" si="4"/>
        <v>79</v>
      </c>
      <c r="B83" s="131"/>
      <c r="C83" s="30" t="s">
        <v>201</v>
      </c>
      <c r="D83" s="31" t="s">
        <v>12</v>
      </c>
      <c r="E83" s="32" t="s">
        <v>174</v>
      </c>
      <c r="F83" s="33">
        <v>38450</v>
      </c>
      <c r="G83" s="31">
        <v>50</v>
      </c>
      <c r="H83" s="31">
        <v>12</v>
      </c>
      <c r="I83" s="34">
        <v>253212.5</v>
      </c>
      <c r="J83" s="35">
        <v>38704</v>
      </c>
      <c r="K83" s="36">
        <f t="shared" si="5"/>
        <v>6.5422824514262095</v>
      </c>
    </row>
    <row r="84" spans="1:11" ht="15.75" customHeight="1">
      <c r="A84" s="28">
        <f t="shared" si="4"/>
        <v>80</v>
      </c>
      <c r="B84" s="131"/>
      <c r="C84" s="30" t="s">
        <v>28</v>
      </c>
      <c r="D84" s="31" t="s">
        <v>12</v>
      </c>
      <c r="E84" s="32" t="s">
        <v>29</v>
      </c>
      <c r="F84" s="33">
        <v>38632</v>
      </c>
      <c r="G84" s="31">
        <v>30</v>
      </c>
      <c r="H84" s="31">
        <v>3</v>
      </c>
      <c r="I84" s="34">
        <v>315389.5</v>
      </c>
      <c r="J84" s="35">
        <v>36906</v>
      </c>
      <c r="K84" s="36">
        <f t="shared" si="5"/>
        <v>8.545751368341191</v>
      </c>
    </row>
    <row r="85" spans="1:11" ht="15.75" customHeight="1">
      <c r="A85" s="28">
        <f t="shared" si="4"/>
        <v>81</v>
      </c>
      <c r="B85" s="131"/>
      <c r="C85" s="30" t="s">
        <v>202</v>
      </c>
      <c r="D85" s="31" t="s">
        <v>15</v>
      </c>
      <c r="E85" s="32" t="s">
        <v>35</v>
      </c>
      <c r="F85" s="33">
        <v>38583</v>
      </c>
      <c r="G85" s="31">
        <v>40</v>
      </c>
      <c r="H85" s="31">
        <v>7</v>
      </c>
      <c r="I85" s="34">
        <v>285437</v>
      </c>
      <c r="J85" s="35">
        <v>36627</v>
      </c>
      <c r="K85" s="36">
        <f t="shared" si="5"/>
        <v>7.793076146012504</v>
      </c>
    </row>
    <row r="86" spans="1:11" ht="15.75" customHeight="1">
      <c r="A86" s="28">
        <f t="shared" si="4"/>
        <v>82</v>
      </c>
      <c r="B86" s="131"/>
      <c r="C86" s="30" t="s">
        <v>203</v>
      </c>
      <c r="D86" s="31" t="s">
        <v>12</v>
      </c>
      <c r="E86" s="32" t="s">
        <v>204</v>
      </c>
      <c r="F86" s="33">
        <v>38499</v>
      </c>
      <c r="G86" s="31">
        <v>20</v>
      </c>
      <c r="H86" s="31">
        <v>18</v>
      </c>
      <c r="I86" s="34">
        <v>258360.5</v>
      </c>
      <c r="J86" s="35">
        <v>36096</v>
      </c>
      <c r="K86" s="36">
        <f t="shared" si="5"/>
        <v>7.157593639184397</v>
      </c>
    </row>
    <row r="87" spans="1:11" ht="15.75" customHeight="1">
      <c r="A87" s="28">
        <f t="shared" si="4"/>
        <v>83</v>
      </c>
      <c r="B87" s="131"/>
      <c r="C87" s="30" t="s">
        <v>14</v>
      </c>
      <c r="D87" s="31" t="s">
        <v>15</v>
      </c>
      <c r="E87" s="32" t="s">
        <v>16</v>
      </c>
      <c r="F87" s="33">
        <v>38646</v>
      </c>
      <c r="G87" s="31">
        <v>50</v>
      </c>
      <c r="H87" s="31">
        <v>1</v>
      </c>
      <c r="I87" s="34">
        <v>269572</v>
      </c>
      <c r="J87" s="35">
        <v>35500</v>
      </c>
      <c r="K87" s="36">
        <f t="shared" si="5"/>
        <v>7.593577464788733</v>
      </c>
    </row>
    <row r="88" spans="1:11" ht="15.75" customHeight="1">
      <c r="A88" s="28">
        <f t="shared" si="4"/>
        <v>84</v>
      </c>
      <c r="B88" s="131"/>
      <c r="C88" s="30" t="s">
        <v>205</v>
      </c>
      <c r="D88" s="31" t="s">
        <v>12</v>
      </c>
      <c r="E88" s="32" t="s">
        <v>204</v>
      </c>
      <c r="F88" s="33">
        <v>38478</v>
      </c>
      <c r="G88" s="31">
        <v>39</v>
      </c>
      <c r="H88" s="31">
        <v>13</v>
      </c>
      <c r="I88" s="34">
        <v>214658.5</v>
      </c>
      <c r="J88" s="35">
        <v>34691</v>
      </c>
      <c r="K88" s="36">
        <f t="shared" si="5"/>
        <v>6.187728805742124</v>
      </c>
    </row>
    <row r="89" spans="1:11" ht="15.75" customHeight="1">
      <c r="A89" s="28">
        <f t="shared" si="4"/>
        <v>85</v>
      </c>
      <c r="B89" s="131"/>
      <c r="C89" s="30" t="s">
        <v>206</v>
      </c>
      <c r="D89" s="31" t="s">
        <v>56</v>
      </c>
      <c r="E89" s="32" t="s">
        <v>57</v>
      </c>
      <c r="F89" s="33">
        <v>38548</v>
      </c>
      <c r="G89" s="31">
        <v>15</v>
      </c>
      <c r="H89" s="31">
        <v>15</v>
      </c>
      <c r="I89" s="34">
        <v>268149.5</v>
      </c>
      <c r="J89" s="35">
        <v>33870</v>
      </c>
      <c r="K89" s="36">
        <f t="shared" si="5"/>
        <v>7.917020962503691</v>
      </c>
    </row>
    <row r="90" spans="1:11" ht="15.75" customHeight="1">
      <c r="A90" s="28">
        <f t="shared" si="4"/>
        <v>86</v>
      </c>
      <c r="B90" s="131"/>
      <c r="C90" s="30" t="s">
        <v>207</v>
      </c>
      <c r="D90" s="31" t="s">
        <v>22</v>
      </c>
      <c r="E90" s="32" t="s">
        <v>106</v>
      </c>
      <c r="F90" s="33">
        <v>38471</v>
      </c>
      <c r="G90" s="31">
        <v>27</v>
      </c>
      <c r="H90" s="31">
        <v>20</v>
      </c>
      <c r="I90" s="43">
        <v>238086.5</v>
      </c>
      <c r="J90" s="44">
        <v>32291</v>
      </c>
      <c r="K90" s="36">
        <f t="shared" si="5"/>
        <v>7.373153510266018</v>
      </c>
    </row>
    <row r="91" spans="1:11" ht="15.75" customHeight="1">
      <c r="A91" s="28">
        <f t="shared" si="4"/>
        <v>87</v>
      </c>
      <c r="B91" s="131"/>
      <c r="C91" s="30" t="s">
        <v>38</v>
      </c>
      <c r="D91" s="31" t="s">
        <v>15</v>
      </c>
      <c r="E91" s="32" t="s">
        <v>35</v>
      </c>
      <c r="F91" s="33">
        <v>38632</v>
      </c>
      <c r="G91" s="31">
        <v>51</v>
      </c>
      <c r="H91" s="31">
        <v>3</v>
      </c>
      <c r="I91" s="34">
        <v>257017</v>
      </c>
      <c r="J91" s="35">
        <v>31452</v>
      </c>
      <c r="K91" s="36">
        <f t="shared" si="5"/>
        <v>8.171721989062698</v>
      </c>
    </row>
    <row r="92" spans="1:11" ht="15.75" customHeight="1">
      <c r="A92" s="28">
        <f t="shared" si="4"/>
        <v>88</v>
      </c>
      <c r="B92" s="131"/>
      <c r="C92" s="30" t="s">
        <v>208</v>
      </c>
      <c r="D92" s="31" t="s">
        <v>12</v>
      </c>
      <c r="E92" s="32" t="s">
        <v>174</v>
      </c>
      <c r="F92" s="33">
        <v>38485</v>
      </c>
      <c r="G92" s="31">
        <v>60</v>
      </c>
      <c r="H92" s="31">
        <v>15</v>
      </c>
      <c r="I92" s="34">
        <v>221374</v>
      </c>
      <c r="J92" s="35">
        <v>30734</v>
      </c>
      <c r="K92" s="36">
        <f t="shared" si="5"/>
        <v>7.202902323160019</v>
      </c>
    </row>
    <row r="93" spans="1:11" ht="15.75" customHeight="1">
      <c r="A93" s="28">
        <f t="shared" si="4"/>
        <v>89</v>
      </c>
      <c r="B93" s="131"/>
      <c r="C93" s="30" t="s">
        <v>90</v>
      </c>
      <c r="D93" s="31" t="s">
        <v>15</v>
      </c>
      <c r="E93" s="32" t="s">
        <v>35</v>
      </c>
      <c r="F93" s="33">
        <v>38604</v>
      </c>
      <c r="G93" s="31">
        <v>40</v>
      </c>
      <c r="H93" s="31">
        <v>7</v>
      </c>
      <c r="I93" s="34">
        <v>209860</v>
      </c>
      <c r="J93" s="35">
        <v>29329</v>
      </c>
      <c r="K93" s="36">
        <f t="shared" si="5"/>
        <v>7.155375225885642</v>
      </c>
    </row>
    <row r="94" spans="1:11" ht="15.75" customHeight="1">
      <c r="A94" s="28">
        <f t="shared" si="4"/>
        <v>90</v>
      </c>
      <c r="B94" s="131"/>
      <c r="C94" s="30" t="s">
        <v>209</v>
      </c>
      <c r="D94" s="31" t="s">
        <v>15</v>
      </c>
      <c r="E94" s="32" t="s">
        <v>35</v>
      </c>
      <c r="F94" s="33">
        <v>38401</v>
      </c>
      <c r="G94" s="31">
        <v>50</v>
      </c>
      <c r="H94" s="31">
        <v>18</v>
      </c>
      <c r="I94" s="34">
        <v>193743</v>
      </c>
      <c r="J94" s="35">
        <v>28225</v>
      </c>
      <c r="K94" s="36">
        <f t="shared" si="5"/>
        <v>6.864233835252436</v>
      </c>
    </row>
    <row r="95" spans="1:11" ht="15.75" customHeight="1">
      <c r="A95" s="28">
        <f t="shared" si="4"/>
        <v>91</v>
      </c>
      <c r="B95" s="131"/>
      <c r="C95" s="30" t="s">
        <v>49</v>
      </c>
      <c r="D95" s="31" t="s">
        <v>15</v>
      </c>
      <c r="E95" s="32" t="s">
        <v>50</v>
      </c>
      <c r="F95" s="33">
        <v>38618</v>
      </c>
      <c r="G95" s="31">
        <v>41</v>
      </c>
      <c r="H95" s="31">
        <v>4</v>
      </c>
      <c r="I95" s="34">
        <v>224345</v>
      </c>
      <c r="J95" s="35">
        <v>28208</v>
      </c>
      <c r="K95" s="36">
        <f t="shared" si="5"/>
        <v>7.95324021554169</v>
      </c>
    </row>
    <row r="96" spans="1:11" ht="15.75" customHeight="1">
      <c r="A96" s="28">
        <f t="shared" si="4"/>
        <v>92</v>
      </c>
      <c r="B96" s="131"/>
      <c r="C96" s="30" t="s">
        <v>39</v>
      </c>
      <c r="D96" s="31" t="s">
        <v>40</v>
      </c>
      <c r="E96" s="32" t="s">
        <v>41</v>
      </c>
      <c r="F96" s="33">
        <v>38625</v>
      </c>
      <c r="G96" s="31">
        <v>29</v>
      </c>
      <c r="H96" s="31">
        <v>3</v>
      </c>
      <c r="I96" s="34">
        <v>244761</v>
      </c>
      <c r="J96" s="35">
        <v>28173</v>
      </c>
      <c r="K96" s="36">
        <f t="shared" si="5"/>
        <v>8.687786178255777</v>
      </c>
    </row>
    <row r="97" spans="1:11" ht="15.75" customHeight="1">
      <c r="A97" s="28">
        <f t="shared" si="4"/>
        <v>93</v>
      </c>
      <c r="B97" s="131"/>
      <c r="C97" s="30" t="s">
        <v>53</v>
      </c>
      <c r="D97" s="31" t="s">
        <v>12</v>
      </c>
      <c r="E97" s="32" t="s">
        <v>54</v>
      </c>
      <c r="F97" s="33">
        <v>38611</v>
      </c>
      <c r="G97" s="31">
        <v>27</v>
      </c>
      <c r="H97" s="31">
        <v>6</v>
      </c>
      <c r="I97" s="34">
        <v>194678.5</v>
      </c>
      <c r="J97" s="35">
        <v>26120</v>
      </c>
      <c r="K97" s="36">
        <f t="shared" si="5"/>
        <v>7.4532350689127105</v>
      </c>
    </row>
    <row r="98" spans="1:11" ht="15.75" customHeight="1">
      <c r="A98" s="28">
        <f t="shared" si="4"/>
        <v>94</v>
      </c>
      <c r="B98" s="131"/>
      <c r="C98" s="30" t="s">
        <v>210</v>
      </c>
      <c r="D98" s="31" t="s">
        <v>12</v>
      </c>
      <c r="E98" s="32" t="s">
        <v>13</v>
      </c>
      <c r="F98" s="33">
        <v>38352</v>
      </c>
      <c r="G98" s="31">
        <v>18</v>
      </c>
      <c r="H98" s="31">
        <v>13</v>
      </c>
      <c r="I98" s="34">
        <v>210766.75</v>
      </c>
      <c r="J98" s="35">
        <v>24328</v>
      </c>
      <c r="K98" s="36">
        <f t="shared" si="5"/>
        <v>8.663546119697468</v>
      </c>
    </row>
    <row r="99" spans="1:11" ht="15.75" customHeight="1">
      <c r="A99" s="28">
        <f t="shared" si="4"/>
        <v>95</v>
      </c>
      <c r="B99" s="131"/>
      <c r="C99" s="30" t="s">
        <v>99</v>
      </c>
      <c r="D99" s="31" t="s">
        <v>56</v>
      </c>
      <c r="E99" s="32" t="s">
        <v>57</v>
      </c>
      <c r="F99" s="33">
        <v>38569</v>
      </c>
      <c r="G99" s="31">
        <v>13</v>
      </c>
      <c r="H99" s="31">
        <v>12</v>
      </c>
      <c r="I99" s="34">
        <v>198624</v>
      </c>
      <c r="J99" s="35">
        <v>24261</v>
      </c>
      <c r="K99" s="36">
        <f t="shared" si="5"/>
        <v>8.186966736737974</v>
      </c>
    </row>
    <row r="100" spans="1:11" ht="15.75" customHeight="1">
      <c r="A100" s="28">
        <f t="shared" si="4"/>
        <v>96</v>
      </c>
      <c r="B100" s="131"/>
      <c r="C100" s="30" t="s">
        <v>211</v>
      </c>
      <c r="D100" s="31" t="s">
        <v>19</v>
      </c>
      <c r="E100" s="32" t="s">
        <v>212</v>
      </c>
      <c r="F100" s="33">
        <v>38457</v>
      </c>
      <c r="G100" s="31">
        <v>50</v>
      </c>
      <c r="H100" s="31">
        <v>17</v>
      </c>
      <c r="I100" s="34">
        <v>138956</v>
      </c>
      <c r="J100" s="35">
        <v>23644</v>
      </c>
      <c r="K100" s="36">
        <f t="shared" si="5"/>
        <v>5.877008966333953</v>
      </c>
    </row>
    <row r="101" spans="1:11" ht="15.75" customHeight="1">
      <c r="A101" s="28">
        <f aca="true" t="shared" si="6" ref="A101:A132">ROW()-4</f>
        <v>97</v>
      </c>
      <c r="B101" s="131"/>
      <c r="C101" s="30" t="s">
        <v>213</v>
      </c>
      <c r="D101" s="31" t="s">
        <v>12</v>
      </c>
      <c r="E101" s="32" t="s">
        <v>174</v>
      </c>
      <c r="F101" s="33">
        <v>38436</v>
      </c>
      <c r="G101" s="31">
        <v>40</v>
      </c>
      <c r="H101" s="31">
        <v>15</v>
      </c>
      <c r="I101" s="34">
        <v>149419.5</v>
      </c>
      <c r="J101" s="35">
        <v>23551</v>
      </c>
      <c r="K101" s="36">
        <f aca="true" t="shared" si="7" ref="K101:K132">I101/J101</f>
        <v>6.34450766421808</v>
      </c>
    </row>
    <row r="102" spans="1:11" ht="15.75" customHeight="1">
      <c r="A102" s="28">
        <f t="shared" si="6"/>
        <v>98</v>
      </c>
      <c r="B102" s="131"/>
      <c r="C102" s="30" t="s">
        <v>98</v>
      </c>
      <c r="D102" s="31" t="s">
        <v>19</v>
      </c>
      <c r="E102" s="32" t="s">
        <v>25</v>
      </c>
      <c r="F102" s="33">
        <v>38583</v>
      </c>
      <c r="G102" s="31">
        <v>20</v>
      </c>
      <c r="H102" s="31">
        <v>10</v>
      </c>
      <c r="I102" s="34">
        <v>158620</v>
      </c>
      <c r="J102" s="35">
        <v>22838</v>
      </c>
      <c r="K102" s="36">
        <f t="shared" si="7"/>
        <v>6.9454418075137925</v>
      </c>
    </row>
    <row r="103" spans="1:11" ht="15.75" customHeight="1">
      <c r="A103" s="28">
        <f t="shared" si="6"/>
        <v>99</v>
      </c>
      <c r="B103" s="131"/>
      <c r="C103" s="30" t="s">
        <v>44</v>
      </c>
      <c r="D103" s="31" t="s">
        <v>12</v>
      </c>
      <c r="E103" s="32" t="s">
        <v>45</v>
      </c>
      <c r="F103" s="33">
        <v>38632</v>
      </c>
      <c r="G103" s="31">
        <v>30</v>
      </c>
      <c r="H103" s="31">
        <v>3</v>
      </c>
      <c r="I103" s="34">
        <v>171690.5</v>
      </c>
      <c r="J103" s="35">
        <v>22806</v>
      </c>
      <c r="K103" s="36">
        <f t="shared" si="7"/>
        <v>7.528303955099536</v>
      </c>
    </row>
    <row r="104" spans="1:11" ht="15.75" customHeight="1">
      <c r="A104" s="28">
        <f t="shared" si="6"/>
        <v>100</v>
      </c>
      <c r="B104" s="131"/>
      <c r="C104" s="30" t="s">
        <v>214</v>
      </c>
      <c r="D104" s="31" t="s">
        <v>15</v>
      </c>
      <c r="E104" s="32" t="s">
        <v>215</v>
      </c>
      <c r="F104" s="33">
        <v>38359</v>
      </c>
      <c r="G104" s="31">
        <v>13</v>
      </c>
      <c r="H104" s="31">
        <v>29</v>
      </c>
      <c r="I104" s="34">
        <v>133956</v>
      </c>
      <c r="J104" s="35">
        <v>20761</v>
      </c>
      <c r="K104" s="36">
        <f t="shared" si="7"/>
        <v>6.4522903521025</v>
      </c>
    </row>
    <row r="105" spans="1:11" ht="15.75" customHeight="1">
      <c r="A105" s="28">
        <f t="shared" si="6"/>
        <v>101</v>
      </c>
      <c r="B105" s="131"/>
      <c r="C105" s="30" t="s">
        <v>216</v>
      </c>
      <c r="D105" s="31" t="s">
        <v>47</v>
      </c>
      <c r="E105" s="32" t="s">
        <v>217</v>
      </c>
      <c r="F105" s="33">
        <v>38499</v>
      </c>
      <c r="G105" s="31">
        <v>5</v>
      </c>
      <c r="H105" s="31">
        <v>21</v>
      </c>
      <c r="I105" s="34">
        <v>119665.5</v>
      </c>
      <c r="J105" s="35">
        <v>20422</v>
      </c>
      <c r="K105" s="36">
        <f t="shared" si="7"/>
        <v>5.859636666340221</v>
      </c>
    </row>
    <row r="106" spans="1:11" ht="15.75" customHeight="1">
      <c r="A106" s="28">
        <f t="shared" si="6"/>
        <v>102</v>
      </c>
      <c r="B106" s="131"/>
      <c r="C106" s="30" t="s">
        <v>218</v>
      </c>
      <c r="D106" s="31" t="s">
        <v>19</v>
      </c>
      <c r="E106" s="32" t="s">
        <v>25</v>
      </c>
      <c r="F106" s="33">
        <v>38471</v>
      </c>
      <c r="G106" s="31">
        <v>14</v>
      </c>
      <c r="H106" s="31">
        <v>19</v>
      </c>
      <c r="I106" s="34">
        <v>99953</v>
      </c>
      <c r="J106" s="35">
        <v>19701</v>
      </c>
      <c r="K106" s="36">
        <f t="shared" si="7"/>
        <v>5.073498807167149</v>
      </c>
    </row>
    <row r="107" spans="1:11" ht="15.75" customHeight="1">
      <c r="A107" s="28">
        <f t="shared" si="6"/>
        <v>103</v>
      </c>
      <c r="B107" s="131"/>
      <c r="C107" s="30" t="s">
        <v>111</v>
      </c>
      <c r="D107" s="31" t="s">
        <v>47</v>
      </c>
      <c r="E107" s="32" t="s">
        <v>64</v>
      </c>
      <c r="F107" s="33">
        <v>38562</v>
      </c>
      <c r="G107" s="31">
        <v>17</v>
      </c>
      <c r="H107" s="31">
        <v>12</v>
      </c>
      <c r="I107" s="34">
        <v>123277</v>
      </c>
      <c r="J107" s="35">
        <v>18443</v>
      </c>
      <c r="K107" s="36">
        <f t="shared" si="7"/>
        <v>6.684216233801442</v>
      </c>
    </row>
    <row r="108" spans="1:11" ht="15.75" customHeight="1">
      <c r="A108" s="28">
        <f t="shared" si="6"/>
        <v>104</v>
      </c>
      <c r="B108" s="131"/>
      <c r="C108" s="30" t="s">
        <v>60</v>
      </c>
      <c r="D108" s="31" t="s">
        <v>12</v>
      </c>
      <c r="E108" s="32" t="s">
        <v>54</v>
      </c>
      <c r="F108" s="33">
        <v>38604</v>
      </c>
      <c r="G108" s="31">
        <v>15</v>
      </c>
      <c r="H108" s="31">
        <v>7</v>
      </c>
      <c r="I108" s="34">
        <v>117807</v>
      </c>
      <c r="J108" s="35">
        <v>17966</v>
      </c>
      <c r="K108" s="36">
        <f t="shared" si="7"/>
        <v>6.557219191806746</v>
      </c>
    </row>
    <row r="109" spans="1:11" ht="15.75" customHeight="1">
      <c r="A109" s="28">
        <f t="shared" si="6"/>
        <v>105</v>
      </c>
      <c r="B109" s="131"/>
      <c r="C109" s="30" t="s">
        <v>103</v>
      </c>
      <c r="D109" s="31" t="s">
        <v>94</v>
      </c>
      <c r="E109" s="32" t="s">
        <v>104</v>
      </c>
      <c r="F109" s="33">
        <v>38569</v>
      </c>
      <c r="G109" s="31">
        <v>12</v>
      </c>
      <c r="H109" s="31">
        <v>12</v>
      </c>
      <c r="I109" s="34">
        <v>108619</v>
      </c>
      <c r="J109" s="35">
        <v>17127</v>
      </c>
      <c r="K109" s="36">
        <f t="shared" si="7"/>
        <v>6.341974659893735</v>
      </c>
    </row>
    <row r="110" spans="1:11" ht="15.75" customHeight="1">
      <c r="A110" s="28">
        <f t="shared" si="6"/>
        <v>106</v>
      </c>
      <c r="B110" s="131"/>
      <c r="C110" s="30" t="s">
        <v>219</v>
      </c>
      <c r="D110" s="31" t="s">
        <v>19</v>
      </c>
      <c r="E110" s="32" t="s">
        <v>25</v>
      </c>
      <c r="F110" s="33">
        <v>38401</v>
      </c>
      <c r="G110" s="31">
        <v>8</v>
      </c>
      <c r="H110" s="31">
        <v>20</v>
      </c>
      <c r="I110" s="34">
        <v>124535</v>
      </c>
      <c r="J110" s="35">
        <v>17002</v>
      </c>
      <c r="K110" s="36">
        <f t="shared" si="7"/>
        <v>7.32472650276438</v>
      </c>
    </row>
    <row r="111" spans="1:11" ht="15.75" customHeight="1">
      <c r="A111" s="28">
        <f t="shared" si="6"/>
        <v>107</v>
      </c>
      <c r="B111" s="131"/>
      <c r="C111" s="30" t="s">
        <v>220</v>
      </c>
      <c r="D111" s="31" t="s">
        <v>32</v>
      </c>
      <c r="E111" s="32" t="s">
        <v>221</v>
      </c>
      <c r="F111" s="33">
        <v>38492</v>
      </c>
      <c r="G111" s="31">
        <v>4</v>
      </c>
      <c r="H111" s="31">
        <v>15</v>
      </c>
      <c r="I111" s="34">
        <v>114473.43</v>
      </c>
      <c r="J111" s="35">
        <v>16413</v>
      </c>
      <c r="K111" s="36">
        <f t="shared" si="7"/>
        <v>6.974558581612136</v>
      </c>
    </row>
    <row r="112" spans="1:11" ht="15.75" customHeight="1">
      <c r="A112" s="28">
        <f t="shared" si="6"/>
        <v>108</v>
      </c>
      <c r="B112" s="131"/>
      <c r="C112" s="30" t="s">
        <v>222</v>
      </c>
      <c r="D112" s="31" t="s">
        <v>19</v>
      </c>
      <c r="E112" s="32" t="s">
        <v>25</v>
      </c>
      <c r="F112" s="33">
        <v>38415</v>
      </c>
      <c r="G112" s="31">
        <v>40</v>
      </c>
      <c r="H112" s="31">
        <v>10</v>
      </c>
      <c r="I112" s="34">
        <v>97588</v>
      </c>
      <c r="J112" s="35">
        <v>16384</v>
      </c>
      <c r="K112" s="36">
        <f t="shared" si="7"/>
        <v>5.956298828125</v>
      </c>
    </row>
    <row r="113" spans="1:11" ht="15.75" customHeight="1">
      <c r="A113" s="28">
        <f t="shared" si="6"/>
        <v>109</v>
      </c>
      <c r="B113" s="131"/>
      <c r="C113" s="30" t="s">
        <v>223</v>
      </c>
      <c r="D113" s="31" t="s">
        <v>32</v>
      </c>
      <c r="E113" s="32" t="s">
        <v>33</v>
      </c>
      <c r="F113" s="33">
        <v>38450</v>
      </c>
      <c r="G113" s="31">
        <v>3</v>
      </c>
      <c r="H113" s="31">
        <v>22</v>
      </c>
      <c r="I113" s="34">
        <v>93609.5</v>
      </c>
      <c r="J113" s="35">
        <v>14688</v>
      </c>
      <c r="K113" s="36">
        <f t="shared" si="7"/>
        <v>6.373195806100218</v>
      </c>
    </row>
    <row r="114" spans="1:11" ht="15.75" customHeight="1">
      <c r="A114" s="28">
        <f t="shared" si="6"/>
        <v>110</v>
      </c>
      <c r="B114" s="131"/>
      <c r="C114" s="30" t="s">
        <v>224</v>
      </c>
      <c r="D114" s="31" t="s">
        <v>56</v>
      </c>
      <c r="E114" s="32" t="s">
        <v>57</v>
      </c>
      <c r="F114" s="33">
        <v>38387</v>
      </c>
      <c r="G114" s="31">
        <v>8</v>
      </c>
      <c r="H114" s="31">
        <v>25</v>
      </c>
      <c r="I114" s="34">
        <v>88049.5</v>
      </c>
      <c r="J114" s="35">
        <v>13745</v>
      </c>
      <c r="K114" s="36">
        <f t="shared" si="7"/>
        <v>6.405929428883231</v>
      </c>
    </row>
    <row r="115" spans="1:11" ht="15.75" customHeight="1">
      <c r="A115" s="28">
        <f t="shared" si="6"/>
        <v>111</v>
      </c>
      <c r="B115" s="131"/>
      <c r="C115" s="30" t="s">
        <v>225</v>
      </c>
      <c r="D115" s="31" t="s">
        <v>94</v>
      </c>
      <c r="E115" s="32" t="s">
        <v>226</v>
      </c>
      <c r="F115" s="33">
        <v>38478</v>
      </c>
      <c r="G115" s="31">
        <v>14</v>
      </c>
      <c r="H115" s="31">
        <v>19</v>
      </c>
      <c r="I115" s="34">
        <v>74812</v>
      </c>
      <c r="J115" s="35">
        <v>13250</v>
      </c>
      <c r="K115" s="36">
        <f t="shared" si="7"/>
        <v>5.646188679245283</v>
      </c>
    </row>
    <row r="116" spans="1:11" ht="15.75" customHeight="1">
      <c r="A116" s="28">
        <f t="shared" si="6"/>
        <v>112</v>
      </c>
      <c r="B116" s="131"/>
      <c r="C116" s="30" t="s">
        <v>31</v>
      </c>
      <c r="D116" s="31" t="s">
        <v>32</v>
      </c>
      <c r="E116" s="32" t="s">
        <v>33</v>
      </c>
      <c r="F116" s="33">
        <v>38639</v>
      </c>
      <c r="G116" s="31">
        <v>13</v>
      </c>
      <c r="H116" s="31">
        <v>2</v>
      </c>
      <c r="I116" s="34">
        <v>119099</v>
      </c>
      <c r="J116" s="35">
        <v>13191</v>
      </c>
      <c r="K116" s="36">
        <f t="shared" si="7"/>
        <v>9.028807520278978</v>
      </c>
    </row>
    <row r="117" spans="1:11" ht="15.75" customHeight="1">
      <c r="A117" s="28">
        <f t="shared" si="6"/>
        <v>113</v>
      </c>
      <c r="B117" s="131"/>
      <c r="C117" s="30" t="s">
        <v>227</v>
      </c>
      <c r="D117" s="31" t="s">
        <v>32</v>
      </c>
      <c r="E117" s="32" t="s">
        <v>228</v>
      </c>
      <c r="F117" s="33">
        <v>38429</v>
      </c>
      <c r="G117" s="31">
        <v>13</v>
      </c>
      <c r="H117" s="31">
        <v>18</v>
      </c>
      <c r="I117" s="34">
        <v>97993</v>
      </c>
      <c r="J117" s="35">
        <v>12913</v>
      </c>
      <c r="K117" s="36">
        <f t="shared" si="7"/>
        <v>7.588709052892434</v>
      </c>
    </row>
    <row r="118" spans="1:11" ht="15.75" customHeight="1">
      <c r="A118" s="28">
        <f t="shared" si="6"/>
        <v>114</v>
      </c>
      <c r="B118" s="131"/>
      <c r="C118" s="30" t="s">
        <v>70</v>
      </c>
      <c r="D118" s="31" t="s">
        <v>22</v>
      </c>
      <c r="E118" s="32" t="s">
        <v>37</v>
      </c>
      <c r="F118" s="33">
        <v>38618</v>
      </c>
      <c r="G118" s="31">
        <v>14</v>
      </c>
      <c r="H118" s="31">
        <v>5</v>
      </c>
      <c r="I118" s="43">
        <v>101843.5</v>
      </c>
      <c r="J118" s="44">
        <v>12754</v>
      </c>
      <c r="K118" s="36">
        <f t="shared" si="7"/>
        <v>7.98522032303591</v>
      </c>
    </row>
    <row r="119" spans="1:11" ht="15.75" customHeight="1">
      <c r="A119" s="28">
        <f t="shared" si="6"/>
        <v>115</v>
      </c>
      <c r="B119" s="131"/>
      <c r="C119" s="30" t="s">
        <v>229</v>
      </c>
      <c r="D119" s="31" t="s">
        <v>12</v>
      </c>
      <c r="E119" s="32" t="s">
        <v>204</v>
      </c>
      <c r="F119" s="33">
        <v>38499</v>
      </c>
      <c r="G119" s="31">
        <v>10</v>
      </c>
      <c r="H119" s="31">
        <v>16</v>
      </c>
      <c r="I119" s="34">
        <v>83345.5</v>
      </c>
      <c r="J119" s="35">
        <v>11698</v>
      </c>
      <c r="K119" s="36">
        <f t="shared" si="7"/>
        <v>7.124764917079843</v>
      </c>
    </row>
    <row r="120" spans="1:11" ht="15.75" customHeight="1">
      <c r="A120" s="28">
        <f t="shared" si="6"/>
        <v>116</v>
      </c>
      <c r="B120" s="131"/>
      <c r="C120" s="30" t="s">
        <v>230</v>
      </c>
      <c r="D120" s="31" t="s">
        <v>47</v>
      </c>
      <c r="E120" s="32" t="s">
        <v>48</v>
      </c>
      <c r="F120" s="33">
        <v>38492</v>
      </c>
      <c r="G120" s="31">
        <v>4</v>
      </c>
      <c r="H120" s="31">
        <v>21</v>
      </c>
      <c r="I120" s="34">
        <v>68446.5</v>
      </c>
      <c r="J120" s="35">
        <v>11534</v>
      </c>
      <c r="K120" s="36">
        <f t="shared" si="7"/>
        <v>5.934324605514132</v>
      </c>
    </row>
    <row r="121" spans="1:11" ht="15.75" customHeight="1">
      <c r="A121" s="28">
        <f t="shared" si="6"/>
        <v>117</v>
      </c>
      <c r="B121" s="131"/>
      <c r="C121" s="30" t="s">
        <v>231</v>
      </c>
      <c r="D121" s="31" t="s">
        <v>47</v>
      </c>
      <c r="E121" s="32" t="s">
        <v>217</v>
      </c>
      <c r="F121" s="33">
        <v>38373</v>
      </c>
      <c r="G121" s="31">
        <v>2</v>
      </c>
      <c r="H121" s="31">
        <v>34</v>
      </c>
      <c r="I121" s="34">
        <v>72265.5</v>
      </c>
      <c r="J121" s="35">
        <v>11299</v>
      </c>
      <c r="K121" s="36">
        <f t="shared" si="7"/>
        <v>6.395742986104965</v>
      </c>
    </row>
    <row r="122" spans="1:11" ht="15.75" customHeight="1">
      <c r="A122" s="28">
        <f t="shared" si="6"/>
        <v>118</v>
      </c>
      <c r="B122" s="131"/>
      <c r="C122" s="30" t="s">
        <v>81</v>
      </c>
      <c r="D122" s="31" t="s">
        <v>47</v>
      </c>
      <c r="E122" s="32" t="s">
        <v>82</v>
      </c>
      <c r="F122" s="33">
        <v>38618</v>
      </c>
      <c r="G122" s="31">
        <v>12</v>
      </c>
      <c r="H122" s="31">
        <v>5</v>
      </c>
      <c r="I122" s="34">
        <v>77932.5</v>
      </c>
      <c r="J122" s="35">
        <v>11132</v>
      </c>
      <c r="K122" s="36">
        <f t="shared" si="7"/>
        <v>7.000763564498742</v>
      </c>
    </row>
    <row r="123" spans="1:11" ht="15.75" customHeight="1">
      <c r="A123" s="28">
        <f t="shared" si="6"/>
        <v>119</v>
      </c>
      <c r="B123" s="131"/>
      <c r="C123" s="30" t="s">
        <v>232</v>
      </c>
      <c r="D123" s="31" t="s">
        <v>40</v>
      </c>
      <c r="E123" s="32" t="s">
        <v>110</v>
      </c>
      <c r="F123" s="33">
        <v>38443</v>
      </c>
      <c r="G123" s="31">
        <v>5</v>
      </c>
      <c r="H123" s="31">
        <v>21</v>
      </c>
      <c r="I123" s="34">
        <v>76378</v>
      </c>
      <c r="J123" s="35">
        <v>11118</v>
      </c>
      <c r="K123" s="36">
        <f t="shared" si="7"/>
        <v>6.869760748336032</v>
      </c>
    </row>
    <row r="124" spans="1:11" ht="15.75" customHeight="1">
      <c r="A124" s="28">
        <f t="shared" si="6"/>
        <v>120</v>
      </c>
      <c r="B124" s="131"/>
      <c r="C124" s="30" t="s">
        <v>91</v>
      </c>
      <c r="D124" s="31" t="s">
        <v>56</v>
      </c>
      <c r="E124" s="32" t="s">
        <v>92</v>
      </c>
      <c r="F124" s="33">
        <v>38485</v>
      </c>
      <c r="G124" s="31">
        <v>15</v>
      </c>
      <c r="H124" s="31">
        <v>14</v>
      </c>
      <c r="I124" s="34">
        <v>69043</v>
      </c>
      <c r="J124" s="35">
        <v>10260</v>
      </c>
      <c r="K124" s="36">
        <f t="shared" si="7"/>
        <v>6.7293372319688105</v>
      </c>
    </row>
    <row r="125" spans="1:11" ht="15.75" customHeight="1">
      <c r="A125" s="28">
        <f t="shared" si="6"/>
        <v>121</v>
      </c>
      <c r="B125" s="131"/>
      <c r="C125" s="30" t="s">
        <v>233</v>
      </c>
      <c r="D125" s="31" t="s">
        <v>19</v>
      </c>
      <c r="E125" s="32" t="s">
        <v>234</v>
      </c>
      <c r="F125" s="33">
        <v>38450</v>
      </c>
      <c r="G125" s="31">
        <v>30</v>
      </c>
      <c r="H125" s="31">
        <v>9</v>
      </c>
      <c r="I125" s="34">
        <v>51457</v>
      </c>
      <c r="J125" s="35">
        <v>9870</v>
      </c>
      <c r="K125" s="36">
        <f t="shared" si="7"/>
        <v>5.213475177304964</v>
      </c>
    </row>
    <row r="126" spans="1:11" ht="15.75" customHeight="1">
      <c r="A126" s="28">
        <f t="shared" si="6"/>
        <v>122</v>
      </c>
      <c r="B126" s="131"/>
      <c r="C126" s="30" t="s">
        <v>87</v>
      </c>
      <c r="D126" s="31" t="s">
        <v>88</v>
      </c>
      <c r="E126" s="32" t="s">
        <v>89</v>
      </c>
      <c r="F126" s="33">
        <v>38520</v>
      </c>
      <c r="G126" s="31">
        <v>4</v>
      </c>
      <c r="H126" s="31">
        <v>19</v>
      </c>
      <c r="I126" s="34">
        <v>57803</v>
      </c>
      <c r="J126" s="35">
        <v>9840</v>
      </c>
      <c r="K126" s="36">
        <f t="shared" si="7"/>
        <v>5.874288617886179</v>
      </c>
    </row>
    <row r="127" spans="1:11" ht="15.75" customHeight="1">
      <c r="A127" s="28">
        <f t="shared" si="6"/>
        <v>123</v>
      </c>
      <c r="B127" s="131"/>
      <c r="C127" s="30" t="s">
        <v>109</v>
      </c>
      <c r="D127" s="31" t="s">
        <v>40</v>
      </c>
      <c r="E127" s="32" t="s">
        <v>110</v>
      </c>
      <c r="F127" s="33">
        <v>38555</v>
      </c>
      <c r="G127" s="31">
        <v>4</v>
      </c>
      <c r="H127" s="31">
        <v>13</v>
      </c>
      <c r="I127" s="34">
        <v>65490</v>
      </c>
      <c r="J127" s="35">
        <v>9623</v>
      </c>
      <c r="K127" s="36">
        <f t="shared" si="7"/>
        <v>6.8055699885690535</v>
      </c>
    </row>
    <row r="128" spans="1:11" ht="15.75" customHeight="1">
      <c r="A128" s="28">
        <f t="shared" si="6"/>
        <v>124</v>
      </c>
      <c r="B128" s="131"/>
      <c r="C128" s="30" t="s">
        <v>105</v>
      </c>
      <c r="D128" s="31" t="s">
        <v>47</v>
      </c>
      <c r="E128" s="32" t="s">
        <v>106</v>
      </c>
      <c r="F128" s="33">
        <v>38597</v>
      </c>
      <c r="G128" s="31">
        <v>11</v>
      </c>
      <c r="H128" s="31">
        <v>7</v>
      </c>
      <c r="I128" s="34">
        <v>76529</v>
      </c>
      <c r="J128" s="35">
        <v>9611</v>
      </c>
      <c r="K128" s="36">
        <f t="shared" si="7"/>
        <v>7.96264696701696</v>
      </c>
    </row>
    <row r="129" spans="1:11" ht="15.75" customHeight="1">
      <c r="A129" s="28">
        <f t="shared" si="6"/>
        <v>125</v>
      </c>
      <c r="B129" s="131"/>
      <c r="C129" s="30" t="s">
        <v>235</v>
      </c>
      <c r="D129" s="31" t="s">
        <v>40</v>
      </c>
      <c r="E129" s="32" t="s">
        <v>236</v>
      </c>
      <c r="F129" s="33">
        <v>38604</v>
      </c>
      <c r="G129" s="31">
        <v>11</v>
      </c>
      <c r="H129" s="31">
        <v>6</v>
      </c>
      <c r="I129" s="34">
        <v>60446</v>
      </c>
      <c r="J129" s="35">
        <v>8904</v>
      </c>
      <c r="K129" s="36">
        <f t="shared" si="7"/>
        <v>6.7886343216531895</v>
      </c>
    </row>
    <row r="130" spans="1:11" ht="15.75" customHeight="1">
      <c r="A130" s="28">
        <f t="shared" si="6"/>
        <v>126</v>
      </c>
      <c r="B130" s="131"/>
      <c r="C130" s="30" t="s">
        <v>63</v>
      </c>
      <c r="D130" s="31" t="s">
        <v>19</v>
      </c>
      <c r="E130" s="32" t="s">
        <v>64</v>
      </c>
      <c r="F130" s="33">
        <v>38625</v>
      </c>
      <c r="G130" s="31">
        <v>15</v>
      </c>
      <c r="H130" s="31">
        <v>4</v>
      </c>
      <c r="I130" s="34">
        <v>61565</v>
      </c>
      <c r="J130" s="35">
        <v>8769</v>
      </c>
      <c r="K130" s="36">
        <f t="shared" si="7"/>
        <v>7.020754932147337</v>
      </c>
    </row>
    <row r="131" spans="1:11" ht="15.75" customHeight="1">
      <c r="A131" s="28">
        <f t="shared" si="6"/>
        <v>127</v>
      </c>
      <c r="B131" s="131"/>
      <c r="C131" s="30" t="s">
        <v>237</v>
      </c>
      <c r="D131" s="31" t="s">
        <v>32</v>
      </c>
      <c r="E131" s="32" t="s">
        <v>238</v>
      </c>
      <c r="F131" s="33">
        <v>38464</v>
      </c>
      <c r="G131" s="31">
        <v>1</v>
      </c>
      <c r="H131" s="31">
        <v>14</v>
      </c>
      <c r="I131" s="34">
        <v>62395.46</v>
      </c>
      <c r="J131" s="35">
        <v>8677</v>
      </c>
      <c r="K131" s="36">
        <f t="shared" si="7"/>
        <v>7.190902385617148</v>
      </c>
    </row>
    <row r="132" spans="1:11" ht="15.75" customHeight="1">
      <c r="A132" s="28">
        <f t="shared" si="6"/>
        <v>128</v>
      </c>
      <c r="B132" s="131"/>
      <c r="C132" s="30" t="s">
        <v>239</v>
      </c>
      <c r="D132" s="31" t="s">
        <v>56</v>
      </c>
      <c r="E132" s="32" t="s">
        <v>57</v>
      </c>
      <c r="F132" s="33">
        <v>38506</v>
      </c>
      <c r="G132" s="31">
        <v>5</v>
      </c>
      <c r="H132" s="31">
        <v>18</v>
      </c>
      <c r="I132" s="34">
        <v>50801.5</v>
      </c>
      <c r="J132" s="35">
        <v>8592</v>
      </c>
      <c r="K132" s="36">
        <f t="shared" si="7"/>
        <v>5.912651303538175</v>
      </c>
    </row>
    <row r="133" spans="1:11" ht="15.75" customHeight="1">
      <c r="A133" s="28">
        <f aca="true" t="shared" si="8" ref="A133:A165">ROW()-4</f>
        <v>129</v>
      </c>
      <c r="B133" s="131"/>
      <c r="C133" s="30" t="s">
        <v>68</v>
      </c>
      <c r="D133" s="31" t="s">
        <v>47</v>
      </c>
      <c r="E133" s="32" t="s">
        <v>217</v>
      </c>
      <c r="F133" s="33">
        <v>38513</v>
      </c>
      <c r="G133" s="31">
        <v>2</v>
      </c>
      <c r="H133" s="31">
        <v>17</v>
      </c>
      <c r="I133" s="34">
        <v>50251</v>
      </c>
      <c r="J133" s="35">
        <v>8522</v>
      </c>
      <c r="K133" s="36">
        <f aca="true" t="shared" si="9" ref="K133:K164">I133/J133</f>
        <v>5.896620511616991</v>
      </c>
    </row>
    <row r="134" spans="1:11" ht="15.75" customHeight="1">
      <c r="A134" s="28">
        <f t="shared" si="8"/>
        <v>130</v>
      </c>
      <c r="B134" s="131"/>
      <c r="C134" s="30" t="s">
        <v>102</v>
      </c>
      <c r="D134" s="31" t="s">
        <v>47</v>
      </c>
      <c r="E134" s="32" t="s">
        <v>48</v>
      </c>
      <c r="F134" s="33">
        <v>38548</v>
      </c>
      <c r="G134" s="31">
        <v>5</v>
      </c>
      <c r="H134" s="31">
        <v>13</v>
      </c>
      <c r="I134" s="34">
        <v>56609</v>
      </c>
      <c r="J134" s="35">
        <v>8412</v>
      </c>
      <c r="K134" s="36">
        <f t="shared" si="9"/>
        <v>6.729553019495958</v>
      </c>
    </row>
    <row r="135" spans="1:11" ht="15.75" customHeight="1">
      <c r="A135" s="28">
        <f t="shared" si="8"/>
        <v>131</v>
      </c>
      <c r="B135" s="131"/>
      <c r="C135" s="30" t="s">
        <v>76</v>
      </c>
      <c r="D135" s="31" t="s">
        <v>56</v>
      </c>
      <c r="E135" s="32" t="s">
        <v>57</v>
      </c>
      <c r="F135" s="33">
        <v>38618</v>
      </c>
      <c r="G135" s="31">
        <v>8</v>
      </c>
      <c r="H135" s="31">
        <v>5</v>
      </c>
      <c r="I135" s="34">
        <v>56512</v>
      </c>
      <c r="J135" s="35">
        <v>7923</v>
      </c>
      <c r="K135" s="36">
        <f t="shared" si="9"/>
        <v>7.132651773318187</v>
      </c>
    </row>
    <row r="136" spans="1:11" ht="15.75" customHeight="1">
      <c r="A136" s="28">
        <f t="shared" si="8"/>
        <v>132</v>
      </c>
      <c r="B136" s="131"/>
      <c r="C136" s="30" t="s">
        <v>240</v>
      </c>
      <c r="D136" s="31" t="s">
        <v>12</v>
      </c>
      <c r="E136" s="32" t="s">
        <v>241</v>
      </c>
      <c r="F136" s="33">
        <v>38485</v>
      </c>
      <c r="G136" s="31">
        <v>13</v>
      </c>
      <c r="H136" s="31">
        <v>16</v>
      </c>
      <c r="I136" s="34">
        <v>42560.5</v>
      </c>
      <c r="J136" s="35">
        <v>7552</v>
      </c>
      <c r="K136" s="36">
        <f t="shared" si="9"/>
        <v>5.635659427966102</v>
      </c>
    </row>
    <row r="137" spans="1:11" ht="15.75" customHeight="1">
      <c r="A137" s="28">
        <f t="shared" si="8"/>
        <v>133</v>
      </c>
      <c r="B137" s="131"/>
      <c r="C137" s="30" t="s">
        <v>242</v>
      </c>
      <c r="D137" s="31" t="s">
        <v>15</v>
      </c>
      <c r="E137" s="32" t="s">
        <v>35</v>
      </c>
      <c r="F137" s="33">
        <v>38422</v>
      </c>
      <c r="G137" s="31">
        <v>22</v>
      </c>
      <c r="H137" s="31">
        <v>8</v>
      </c>
      <c r="I137" s="34">
        <v>58923</v>
      </c>
      <c r="J137" s="35">
        <v>7362</v>
      </c>
      <c r="K137" s="36">
        <f t="shared" si="9"/>
        <v>8.003667481662593</v>
      </c>
    </row>
    <row r="138" spans="1:11" ht="15.75" customHeight="1">
      <c r="A138" s="28">
        <f t="shared" si="8"/>
        <v>134</v>
      </c>
      <c r="B138" s="131"/>
      <c r="C138" s="30" t="s">
        <v>46</v>
      </c>
      <c r="D138" s="31" t="s">
        <v>47</v>
      </c>
      <c r="E138" s="32" t="s">
        <v>48</v>
      </c>
      <c r="F138" s="33">
        <v>38639</v>
      </c>
      <c r="G138" s="31">
        <v>7</v>
      </c>
      <c r="H138" s="31">
        <v>2</v>
      </c>
      <c r="I138" s="34">
        <v>57581.5</v>
      </c>
      <c r="J138" s="35">
        <v>7228</v>
      </c>
      <c r="K138" s="36">
        <f t="shared" si="9"/>
        <v>7.966449916989485</v>
      </c>
    </row>
    <row r="139" spans="1:11" ht="15.75" customHeight="1">
      <c r="A139" s="28">
        <f t="shared" si="8"/>
        <v>135</v>
      </c>
      <c r="B139" s="131"/>
      <c r="C139" s="30" t="s">
        <v>114</v>
      </c>
      <c r="D139" s="31" t="s">
        <v>40</v>
      </c>
      <c r="E139" s="32" t="s">
        <v>66</v>
      </c>
      <c r="F139" s="33">
        <v>38443</v>
      </c>
      <c r="G139" s="31">
        <v>7</v>
      </c>
      <c r="H139" s="31">
        <v>13</v>
      </c>
      <c r="I139" s="34">
        <v>41762</v>
      </c>
      <c r="J139" s="35">
        <v>6941</v>
      </c>
      <c r="K139" s="36">
        <f t="shared" si="9"/>
        <v>6.016712289295491</v>
      </c>
    </row>
    <row r="140" spans="1:11" ht="15.75" customHeight="1">
      <c r="A140" s="28">
        <f t="shared" si="8"/>
        <v>136</v>
      </c>
      <c r="B140" s="131"/>
      <c r="C140" s="30" t="s">
        <v>243</v>
      </c>
      <c r="D140" s="31" t="s">
        <v>94</v>
      </c>
      <c r="E140" s="32" t="s">
        <v>244</v>
      </c>
      <c r="F140" s="33">
        <v>38376</v>
      </c>
      <c r="G140" s="31">
        <v>7</v>
      </c>
      <c r="H140" s="31">
        <v>11</v>
      </c>
      <c r="I140" s="34">
        <v>53238.5</v>
      </c>
      <c r="J140" s="35">
        <v>6878</v>
      </c>
      <c r="K140" s="36">
        <f t="shared" si="9"/>
        <v>7.7404041872637395</v>
      </c>
    </row>
    <row r="141" spans="1:11" ht="15.75" customHeight="1">
      <c r="A141" s="28">
        <f t="shared" si="8"/>
        <v>137</v>
      </c>
      <c r="B141" s="131"/>
      <c r="C141" s="30" t="s">
        <v>245</v>
      </c>
      <c r="D141" s="31" t="s">
        <v>19</v>
      </c>
      <c r="E141" s="32" t="s">
        <v>238</v>
      </c>
      <c r="F141" s="33">
        <v>38352</v>
      </c>
      <c r="G141" s="31">
        <v>10</v>
      </c>
      <c r="H141" s="31">
        <v>10</v>
      </c>
      <c r="I141" s="34">
        <v>44892</v>
      </c>
      <c r="J141" s="35">
        <v>6797</v>
      </c>
      <c r="K141" s="36">
        <f t="shared" si="9"/>
        <v>6.604678534647639</v>
      </c>
    </row>
    <row r="142" spans="1:11" ht="15.75" customHeight="1">
      <c r="A142" s="28">
        <f t="shared" si="8"/>
        <v>138</v>
      </c>
      <c r="B142" s="131"/>
      <c r="C142" s="30" t="s">
        <v>77</v>
      </c>
      <c r="D142" s="31" t="s">
        <v>47</v>
      </c>
      <c r="E142" s="32" t="s">
        <v>78</v>
      </c>
      <c r="F142" s="33">
        <v>38415</v>
      </c>
      <c r="G142" s="31">
        <v>4</v>
      </c>
      <c r="H142" s="31">
        <v>15</v>
      </c>
      <c r="I142" s="34">
        <v>36890.5</v>
      </c>
      <c r="J142" s="35">
        <v>6739</v>
      </c>
      <c r="K142" s="36">
        <f t="shared" si="9"/>
        <v>5.474180145422169</v>
      </c>
    </row>
    <row r="143" spans="1:11" ht="15.75" customHeight="1">
      <c r="A143" s="28">
        <f t="shared" si="8"/>
        <v>139</v>
      </c>
      <c r="B143" s="131"/>
      <c r="C143" s="30" t="s">
        <v>246</v>
      </c>
      <c r="D143" s="31" t="s">
        <v>47</v>
      </c>
      <c r="E143" s="32" t="s">
        <v>106</v>
      </c>
      <c r="F143" s="33">
        <v>38464</v>
      </c>
      <c r="G143" s="31">
        <v>5</v>
      </c>
      <c r="H143" s="31">
        <v>18</v>
      </c>
      <c r="I143" s="34">
        <v>43119.5</v>
      </c>
      <c r="J143" s="35">
        <v>6719</v>
      </c>
      <c r="K143" s="36">
        <f t="shared" si="9"/>
        <v>6.417547254055663</v>
      </c>
    </row>
    <row r="144" spans="1:11" ht="15.75" customHeight="1">
      <c r="A144" s="28">
        <f t="shared" si="8"/>
        <v>140</v>
      </c>
      <c r="B144" s="131"/>
      <c r="C144" s="30" t="s">
        <v>55</v>
      </c>
      <c r="D144" s="31" t="s">
        <v>56</v>
      </c>
      <c r="E144" s="32" t="s">
        <v>57</v>
      </c>
      <c r="F144" s="33">
        <v>38639</v>
      </c>
      <c r="G144" s="31">
        <v>21</v>
      </c>
      <c r="H144" s="31">
        <v>2</v>
      </c>
      <c r="I144" s="34">
        <v>49014.5</v>
      </c>
      <c r="J144" s="35">
        <v>6196</v>
      </c>
      <c r="K144" s="36">
        <f t="shared" si="9"/>
        <v>7.910668173014848</v>
      </c>
    </row>
    <row r="145" spans="1:11" ht="15.75" customHeight="1">
      <c r="A145" s="28">
        <f t="shared" si="8"/>
        <v>141</v>
      </c>
      <c r="B145" s="131"/>
      <c r="C145" s="30" t="s">
        <v>247</v>
      </c>
      <c r="D145" s="31" t="s">
        <v>19</v>
      </c>
      <c r="E145" s="32" t="s">
        <v>248</v>
      </c>
      <c r="F145" s="33">
        <v>38548</v>
      </c>
      <c r="G145" s="31">
        <v>10</v>
      </c>
      <c r="H145" s="31">
        <v>12</v>
      </c>
      <c r="I145" s="34">
        <v>36193</v>
      </c>
      <c r="J145" s="35">
        <v>6116</v>
      </c>
      <c r="K145" s="36">
        <f t="shared" si="9"/>
        <v>5.917756703727926</v>
      </c>
    </row>
    <row r="146" spans="1:11" ht="15.75" customHeight="1">
      <c r="A146" s="28">
        <f t="shared" si="8"/>
        <v>142</v>
      </c>
      <c r="B146" s="131"/>
      <c r="C146" s="30" t="s">
        <v>249</v>
      </c>
      <c r="D146" s="31" t="s">
        <v>47</v>
      </c>
      <c r="E146" s="32" t="s">
        <v>250</v>
      </c>
      <c r="F146" s="33">
        <v>38471</v>
      </c>
      <c r="G146" s="31">
        <v>6</v>
      </c>
      <c r="H146" s="31">
        <v>17</v>
      </c>
      <c r="I146" s="34">
        <v>33817.5</v>
      </c>
      <c r="J146" s="35">
        <v>5781</v>
      </c>
      <c r="K146" s="36">
        <f t="shared" si="9"/>
        <v>5.849766476388168</v>
      </c>
    </row>
    <row r="147" spans="1:11" ht="15.75" customHeight="1">
      <c r="A147" s="28">
        <f t="shared" si="8"/>
        <v>143</v>
      </c>
      <c r="B147" s="131"/>
      <c r="C147" s="30" t="s">
        <v>251</v>
      </c>
      <c r="D147" s="31" t="s">
        <v>47</v>
      </c>
      <c r="E147" s="32" t="s">
        <v>252</v>
      </c>
      <c r="F147" s="33">
        <v>38387</v>
      </c>
      <c r="G147" s="31">
        <v>4</v>
      </c>
      <c r="H147" s="31">
        <v>22</v>
      </c>
      <c r="I147" s="34">
        <v>28174.5</v>
      </c>
      <c r="J147" s="35">
        <v>5340</v>
      </c>
      <c r="K147" s="36">
        <f t="shared" si="9"/>
        <v>5.276123595505618</v>
      </c>
    </row>
    <row r="148" spans="1:11" ht="15.75" customHeight="1">
      <c r="A148" s="28">
        <f t="shared" si="8"/>
        <v>144</v>
      </c>
      <c r="B148" s="131"/>
      <c r="C148" s="30" t="s">
        <v>253</v>
      </c>
      <c r="D148" s="31" t="s">
        <v>47</v>
      </c>
      <c r="E148" s="32" t="s">
        <v>254</v>
      </c>
      <c r="F148" s="33">
        <v>38513</v>
      </c>
      <c r="G148" s="31">
        <v>15</v>
      </c>
      <c r="H148" s="31">
        <v>10</v>
      </c>
      <c r="I148" s="34">
        <v>31467.5</v>
      </c>
      <c r="J148" s="35">
        <v>5053</v>
      </c>
      <c r="K148" s="36">
        <f t="shared" si="9"/>
        <v>6.227488620621413</v>
      </c>
    </row>
    <row r="149" spans="1:11" ht="15.75" customHeight="1">
      <c r="A149" s="28">
        <f t="shared" si="8"/>
        <v>145</v>
      </c>
      <c r="B149" s="131"/>
      <c r="C149" s="30" t="s">
        <v>255</v>
      </c>
      <c r="D149" s="31" t="s">
        <v>19</v>
      </c>
      <c r="E149" s="32" t="s">
        <v>25</v>
      </c>
      <c r="F149" s="33">
        <v>38464</v>
      </c>
      <c r="G149" s="31">
        <v>3</v>
      </c>
      <c r="H149" s="31">
        <v>19</v>
      </c>
      <c r="I149" s="34">
        <v>38567</v>
      </c>
      <c r="J149" s="35">
        <v>4961</v>
      </c>
      <c r="K149" s="36">
        <f t="shared" si="9"/>
        <v>7.77403749244104</v>
      </c>
    </row>
    <row r="150" spans="1:11" ht="15.75" customHeight="1">
      <c r="A150" s="28">
        <f t="shared" si="8"/>
        <v>146</v>
      </c>
      <c r="B150" s="131"/>
      <c r="C150" s="30" t="s">
        <v>256</v>
      </c>
      <c r="D150" s="31" t="s">
        <v>47</v>
      </c>
      <c r="E150" s="32" t="s">
        <v>257</v>
      </c>
      <c r="F150" s="33">
        <v>38464</v>
      </c>
      <c r="G150" s="31">
        <v>4</v>
      </c>
      <c r="H150" s="31">
        <v>12</v>
      </c>
      <c r="I150" s="34">
        <v>25954.5</v>
      </c>
      <c r="J150" s="35">
        <v>4516</v>
      </c>
      <c r="K150" s="36">
        <f t="shared" si="9"/>
        <v>5.747232063773251</v>
      </c>
    </row>
    <row r="151" spans="1:11" ht="15.75" customHeight="1">
      <c r="A151" s="28">
        <f t="shared" si="8"/>
        <v>147</v>
      </c>
      <c r="B151" s="131"/>
      <c r="C151" s="30" t="s">
        <v>42</v>
      </c>
      <c r="D151" s="31" t="s">
        <v>19</v>
      </c>
      <c r="E151" s="32" t="s">
        <v>43</v>
      </c>
      <c r="F151" s="33">
        <v>38646</v>
      </c>
      <c r="G151" s="31">
        <v>70</v>
      </c>
      <c r="H151" s="31">
        <v>1</v>
      </c>
      <c r="I151" s="34">
        <v>28824</v>
      </c>
      <c r="J151" s="35">
        <v>4110</v>
      </c>
      <c r="K151" s="36">
        <f t="shared" si="9"/>
        <v>7.013138686131387</v>
      </c>
    </row>
    <row r="152" spans="1:11" ht="15.75" customHeight="1">
      <c r="A152" s="28">
        <f t="shared" si="8"/>
        <v>148</v>
      </c>
      <c r="B152" s="131"/>
      <c r="C152" s="30" t="s">
        <v>258</v>
      </c>
      <c r="D152" s="31" t="s">
        <v>12</v>
      </c>
      <c r="E152" s="32" t="s">
        <v>54</v>
      </c>
      <c r="F152" s="33">
        <v>38464</v>
      </c>
      <c r="G152" s="31">
        <v>10</v>
      </c>
      <c r="H152" s="31">
        <v>15</v>
      </c>
      <c r="I152" s="34">
        <v>27320.5</v>
      </c>
      <c r="J152" s="35">
        <v>4059</v>
      </c>
      <c r="K152" s="36">
        <f t="shared" si="9"/>
        <v>6.7308450357230845</v>
      </c>
    </row>
    <row r="153" spans="1:11" ht="15.75" customHeight="1">
      <c r="A153" s="28">
        <f t="shared" si="8"/>
        <v>149</v>
      </c>
      <c r="B153" s="131"/>
      <c r="C153" s="30" t="s">
        <v>259</v>
      </c>
      <c r="D153" s="31" t="s">
        <v>88</v>
      </c>
      <c r="E153" s="32" t="s">
        <v>260</v>
      </c>
      <c r="F153" s="33">
        <v>38415</v>
      </c>
      <c r="G153" s="31">
        <v>5</v>
      </c>
      <c r="H153" s="31">
        <v>25</v>
      </c>
      <c r="I153" s="34">
        <v>23550.5</v>
      </c>
      <c r="J153" s="35">
        <v>3756</v>
      </c>
      <c r="K153" s="36">
        <f t="shared" si="9"/>
        <v>6.270101171458999</v>
      </c>
    </row>
    <row r="154" spans="1:11" ht="15.75" customHeight="1">
      <c r="A154" s="28">
        <f t="shared" si="8"/>
        <v>150</v>
      </c>
      <c r="B154" s="131"/>
      <c r="C154" s="30" t="s">
        <v>93</v>
      </c>
      <c r="D154" s="31" t="s">
        <v>94</v>
      </c>
      <c r="E154" s="32" t="s">
        <v>54</v>
      </c>
      <c r="F154" s="33">
        <v>38618</v>
      </c>
      <c r="G154" s="31">
        <v>10</v>
      </c>
      <c r="H154" s="31">
        <v>5</v>
      </c>
      <c r="I154" s="34">
        <v>28502</v>
      </c>
      <c r="J154" s="35">
        <v>3728</v>
      </c>
      <c r="K154" s="36">
        <f t="shared" si="9"/>
        <v>7.6453862660944205</v>
      </c>
    </row>
    <row r="155" spans="1:11" ht="15.75" customHeight="1">
      <c r="A155" s="28">
        <f t="shared" si="8"/>
        <v>151</v>
      </c>
      <c r="B155" s="131"/>
      <c r="C155" s="30" t="s">
        <v>261</v>
      </c>
      <c r="D155" s="31" t="s">
        <v>47</v>
      </c>
      <c r="E155" s="32" t="s">
        <v>257</v>
      </c>
      <c r="F155" s="33">
        <v>38450</v>
      </c>
      <c r="G155" s="31">
        <v>4</v>
      </c>
      <c r="H155" s="31">
        <v>20</v>
      </c>
      <c r="I155" s="34">
        <v>23012.5</v>
      </c>
      <c r="J155" s="35">
        <v>3675</v>
      </c>
      <c r="K155" s="36">
        <f t="shared" si="9"/>
        <v>6.261904761904762</v>
      </c>
    </row>
    <row r="156" spans="1:11" ht="15.75" customHeight="1">
      <c r="A156" s="28">
        <f t="shared" si="8"/>
        <v>152</v>
      </c>
      <c r="B156" s="131"/>
      <c r="C156" s="30" t="s">
        <v>262</v>
      </c>
      <c r="D156" s="31" t="s">
        <v>47</v>
      </c>
      <c r="E156" s="32" t="s">
        <v>263</v>
      </c>
      <c r="F156" s="33">
        <v>38359</v>
      </c>
      <c r="G156" s="31">
        <v>4</v>
      </c>
      <c r="H156" s="31">
        <v>16</v>
      </c>
      <c r="I156" s="34">
        <v>18349</v>
      </c>
      <c r="J156" s="35">
        <v>3434</v>
      </c>
      <c r="K156" s="36">
        <f t="shared" si="9"/>
        <v>5.343331391962725</v>
      </c>
    </row>
    <row r="157" spans="1:11" ht="15.75" customHeight="1">
      <c r="A157" s="28">
        <f t="shared" si="8"/>
        <v>153</v>
      </c>
      <c r="B157" s="131"/>
      <c r="C157" s="30" t="s">
        <v>264</v>
      </c>
      <c r="D157" s="31" t="s">
        <v>74</v>
      </c>
      <c r="E157" s="32" t="s">
        <v>189</v>
      </c>
      <c r="F157" s="33">
        <v>38415</v>
      </c>
      <c r="G157" s="31">
        <v>5</v>
      </c>
      <c r="H157" s="31">
        <v>2</v>
      </c>
      <c r="I157" s="34">
        <v>28338</v>
      </c>
      <c r="J157" s="35">
        <v>3415</v>
      </c>
      <c r="K157" s="36">
        <f t="shared" si="9"/>
        <v>8.298096632503661</v>
      </c>
    </row>
    <row r="158" spans="1:11" ht="15.75" customHeight="1">
      <c r="A158" s="28">
        <f t="shared" si="8"/>
        <v>154</v>
      </c>
      <c r="B158" s="131"/>
      <c r="C158" s="30" t="s">
        <v>265</v>
      </c>
      <c r="D158" s="31" t="s">
        <v>32</v>
      </c>
      <c r="E158" s="32" t="s">
        <v>33</v>
      </c>
      <c r="F158" s="33">
        <v>38478</v>
      </c>
      <c r="G158" s="31">
        <v>1</v>
      </c>
      <c r="H158" s="31">
        <v>14</v>
      </c>
      <c r="I158" s="34">
        <v>21360</v>
      </c>
      <c r="J158" s="35">
        <v>3408</v>
      </c>
      <c r="K158" s="36">
        <f t="shared" si="9"/>
        <v>6.267605633802817</v>
      </c>
    </row>
    <row r="159" spans="1:11" ht="15.75" customHeight="1">
      <c r="A159" s="28">
        <f t="shared" si="8"/>
        <v>155</v>
      </c>
      <c r="B159" s="131"/>
      <c r="C159" s="30" t="s">
        <v>100</v>
      </c>
      <c r="D159" s="31" t="s">
        <v>19</v>
      </c>
      <c r="E159" s="32" t="s">
        <v>101</v>
      </c>
      <c r="F159" s="33">
        <v>38611</v>
      </c>
      <c r="G159" s="31">
        <v>5</v>
      </c>
      <c r="H159" s="31">
        <v>5</v>
      </c>
      <c r="I159" s="34">
        <v>24537</v>
      </c>
      <c r="J159" s="35">
        <v>3010</v>
      </c>
      <c r="K159" s="36">
        <f t="shared" si="9"/>
        <v>8.151827242524917</v>
      </c>
    </row>
    <row r="160" spans="1:11" ht="15.75" customHeight="1">
      <c r="A160" s="28">
        <f t="shared" si="8"/>
        <v>156</v>
      </c>
      <c r="B160" s="131"/>
      <c r="C160" s="30" t="s">
        <v>97</v>
      </c>
      <c r="D160" s="31" t="s">
        <v>47</v>
      </c>
      <c r="E160" s="32" t="s">
        <v>48</v>
      </c>
      <c r="F160" s="33">
        <v>38457</v>
      </c>
      <c r="G160" s="31">
        <v>1</v>
      </c>
      <c r="H160" s="31">
        <v>19</v>
      </c>
      <c r="I160" s="34">
        <v>16434.5</v>
      </c>
      <c r="J160" s="35">
        <v>2436</v>
      </c>
      <c r="K160" s="36">
        <f t="shared" si="9"/>
        <v>6.746510673234811</v>
      </c>
    </row>
    <row r="161" spans="1:11" ht="15.75" customHeight="1">
      <c r="A161" s="28">
        <f t="shared" si="8"/>
        <v>157</v>
      </c>
      <c r="B161" s="131"/>
      <c r="C161" s="30" t="s">
        <v>84</v>
      </c>
      <c r="D161" s="31" t="s">
        <v>32</v>
      </c>
      <c r="E161" s="32" t="s">
        <v>33</v>
      </c>
      <c r="F161" s="33">
        <v>38632</v>
      </c>
      <c r="G161" s="31">
        <v>5</v>
      </c>
      <c r="H161" s="31">
        <v>3</v>
      </c>
      <c r="I161" s="34">
        <v>20210</v>
      </c>
      <c r="J161" s="35">
        <v>2384</v>
      </c>
      <c r="K161" s="36">
        <f t="shared" si="9"/>
        <v>8.47734899328859</v>
      </c>
    </row>
    <row r="162" spans="1:11" ht="15.75" customHeight="1">
      <c r="A162" s="28">
        <f t="shared" si="8"/>
        <v>158</v>
      </c>
      <c r="B162" s="131"/>
      <c r="C162" s="30" t="s">
        <v>65</v>
      </c>
      <c r="D162" s="31" t="s">
        <v>22</v>
      </c>
      <c r="E162" s="32" t="s">
        <v>66</v>
      </c>
      <c r="F162" s="33">
        <v>38639</v>
      </c>
      <c r="G162" s="31">
        <v>4</v>
      </c>
      <c r="H162" s="31">
        <v>2</v>
      </c>
      <c r="I162" s="34">
        <v>18683</v>
      </c>
      <c r="J162" s="35">
        <v>2290</v>
      </c>
      <c r="K162" s="36">
        <f t="shared" si="9"/>
        <v>8.158515283842794</v>
      </c>
    </row>
    <row r="163" spans="1:11" ht="15.75" customHeight="1">
      <c r="A163" s="28">
        <f t="shared" si="8"/>
        <v>159</v>
      </c>
      <c r="B163" s="131"/>
      <c r="C163" s="30" t="s">
        <v>266</v>
      </c>
      <c r="D163" s="31" t="s">
        <v>47</v>
      </c>
      <c r="E163" s="32" t="s">
        <v>66</v>
      </c>
      <c r="F163" s="33">
        <v>38582</v>
      </c>
      <c r="G163" s="31">
        <v>2</v>
      </c>
      <c r="H163" s="31">
        <v>7</v>
      </c>
      <c r="I163" s="34">
        <v>14946.5</v>
      </c>
      <c r="J163" s="35">
        <v>1957</v>
      </c>
      <c r="K163" s="36">
        <f t="shared" si="9"/>
        <v>7.637455288707205</v>
      </c>
    </row>
    <row r="164" spans="1:11" ht="15.75" customHeight="1">
      <c r="A164" s="28">
        <f t="shared" si="8"/>
        <v>160</v>
      </c>
      <c r="B164" s="131"/>
      <c r="C164" s="30" t="s">
        <v>178</v>
      </c>
      <c r="D164" s="31" t="s">
        <v>19</v>
      </c>
      <c r="E164" s="32" t="s">
        <v>267</v>
      </c>
      <c r="F164" s="33">
        <v>38541</v>
      </c>
      <c r="G164" s="31">
        <v>3</v>
      </c>
      <c r="H164" s="31">
        <v>14</v>
      </c>
      <c r="I164" s="34">
        <v>7317</v>
      </c>
      <c r="J164" s="35">
        <v>1274</v>
      </c>
      <c r="K164" s="36">
        <f t="shared" si="9"/>
        <v>5.743328100470958</v>
      </c>
    </row>
    <row r="165" spans="1:11" ht="15.75" customHeight="1" thickBot="1">
      <c r="A165" s="28">
        <f t="shared" si="8"/>
        <v>161</v>
      </c>
      <c r="B165" s="131"/>
      <c r="C165" s="30" t="s">
        <v>268</v>
      </c>
      <c r="D165" s="31" t="s">
        <v>47</v>
      </c>
      <c r="E165" s="32" t="s">
        <v>269</v>
      </c>
      <c r="F165" s="33">
        <v>38408</v>
      </c>
      <c r="G165" s="31">
        <v>2</v>
      </c>
      <c r="H165" s="31">
        <v>6</v>
      </c>
      <c r="I165" s="34">
        <v>6140</v>
      </c>
      <c r="J165" s="35">
        <v>1067</v>
      </c>
      <c r="K165" s="36">
        <f>I165/J165</f>
        <v>5.754451733833177</v>
      </c>
    </row>
    <row r="166" spans="1:12" ht="19.5" customHeight="1" thickBot="1">
      <c r="A166" s="28"/>
      <c r="B166" s="132"/>
      <c r="C166" s="47" t="s">
        <v>121</v>
      </c>
      <c r="D166" s="47"/>
      <c r="E166" s="47"/>
      <c r="F166" s="47"/>
      <c r="G166" s="47"/>
      <c r="H166" s="47"/>
      <c r="I166" s="50">
        <f>SUM(I5:I165)</f>
        <v>123415238.34</v>
      </c>
      <c r="J166" s="51">
        <f>SUM(J5:J165)</f>
        <v>18878551</v>
      </c>
      <c r="K166" s="133">
        <f>I166/J166</f>
        <v>6.5373257905228</v>
      </c>
      <c r="L166" s="134"/>
    </row>
    <row r="167" spans="1:12" s="57" customFormat="1" ht="9.75" customHeight="1" thickBot="1">
      <c r="A167" s="28"/>
      <c r="B167" s="135"/>
      <c r="C167" s="136"/>
      <c r="D167" s="136"/>
      <c r="E167" s="136"/>
      <c r="F167" s="136"/>
      <c r="G167" s="136"/>
      <c r="H167" s="136"/>
      <c r="I167" s="137"/>
      <c r="J167" s="137"/>
      <c r="K167" s="137"/>
      <c r="L167" s="138"/>
    </row>
    <row r="168" spans="1:11" ht="19.5" customHeight="1">
      <c r="A168" s="28"/>
      <c r="B168" s="89" t="s">
        <v>270</v>
      </c>
      <c r="C168" s="91"/>
      <c r="D168" s="91"/>
      <c r="E168" s="139"/>
      <c r="F168" s="140" t="s">
        <v>271</v>
      </c>
      <c r="G168" s="62"/>
      <c r="H168" s="141">
        <v>136</v>
      </c>
      <c r="I168" s="142">
        <v>127239378.351</v>
      </c>
      <c r="J168" s="143">
        <v>21233922</v>
      </c>
      <c r="K168" s="144"/>
    </row>
    <row r="169" spans="1:11" ht="19.5" customHeight="1">
      <c r="A169" s="28"/>
      <c r="B169" s="145"/>
      <c r="C169" s="146"/>
      <c r="D169" s="146"/>
      <c r="E169" s="147"/>
      <c r="F169" s="146" t="s">
        <v>123</v>
      </c>
      <c r="G169" s="146"/>
      <c r="H169" s="148">
        <f>(A165-H168)/H168</f>
        <v>0.18382352941176472</v>
      </c>
      <c r="I169" s="149">
        <f>(GBO_TOTAL-I168)/I168</f>
        <v>-0.030054689519551068</v>
      </c>
      <c r="J169" s="149">
        <f>(ADM_TOTAL-J168)/J168</f>
        <v>-0.11092491533123273</v>
      </c>
      <c r="K169" s="150"/>
    </row>
    <row r="170" spans="1:11" ht="19.5" customHeight="1" thickBot="1">
      <c r="A170" s="28"/>
      <c r="B170" s="69" t="s">
        <v>272</v>
      </c>
      <c r="C170" s="70"/>
      <c r="D170" s="70"/>
      <c r="E170" s="71"/>
      <c r="F170" s="151" t="s">
        <v>273</v>
      </c>
      <c r="G170" s="152"/>
      <c r="H170" s="153">
        <v>9</v>
      </c>
      <c r="I170" s="154">
        <f>(GBO_TOTAL-(((I168+((I168/100)*H170)))))/(((I168+((I168/100)*H170))))</f>
        <v>-0.1101419169904139</v>
      </c>
      <c r="J170" s="155"/>
      <c r="K170" s="156"/>
    </row>
    <row r="171" spans="1:11" ht="9.75" customHeight="1" thickBot="1">
      <c r="A171" s="28"/>
      <c r="B171" s="77"/>
      <c r="C171" s="157"/>
      <c r="D171" s="79"/>
      <c r="E171" s="158"/>
      <c r="F171" s="81"/>
      <c r="G171" s="81"/>
      <c r="H171" s="81"/>
      <c r="I171" s="159"/>
      <c r="J171" s="160"/>
      <c r="K171" s="160"/>
    </row>
    <row r="172" spans="1:13" ht="19.5" customHeight="1">
      <c r="A172" s="28"/>
      <c r="B172" s="89" t="s">
        <v>126</v>
      </c>
      <c r="C172" s="161"/>
      <c r="D172" s="161"/>
      <c r="E172" s="162"/>
      <c r="F172" s="163" t="s">
        <v>12</v>
      </c>
      <c r="G172" s="164"/>
      <c r="H172" s="164"/>
      <c r="I172" s="165"/>
      <c r="J172" s="166">
        <f>SUMIF(DIST:DIST_TOTAL,"WB",ADM:ADM_TOTAL)</f>
        <v>5566541</v>
      </c>
      <c r="K172" s="167">
        <f>SUM(J172/J166)</f>
        <v>0.2948606066217688</v>
      </c>
      <c r="M172" s="60"/>
    </row>
    <row r="173" spans="1:11" ht="19.5" customHeight="1">
      <c r="A173" s="28"/>
      <c r="B173" s="168"/>
      <c r="C173" s="169"/>
      <c r="D173" s="169"/>
      <c r="E173" s="170"/>
      <c r="F173" s="171" t="s">
        <v>15</v>
      </c>
      <c r="G173" s="172"/>
      <c r="H173" s="172"/>
      <c r="I173" s="173"/>
      <c r="J173" s="174">
        <f>SUMIF(DIST:DIST_TOTAL,"UIP",ADM:ADM_TOTAL)</f>
        <v>4865817</v>
      </c>
      <c r="K173" s="175">
        <f>SUM(J173/J166)</f>
        <v>0.25774313929072207</v>
      </c>
    </row>
    <row r="174" spans="1:11" ht="19.5" customHeight="1">
      <c r="A174" s="28"/>
      <c r="B174" s="168"/>
      <c r="C174" s="169"/>
      <c r="D174" s="169"/>
      <c r="E174" s="170"/>
      <c r="F174" s="171" t="s">
        <v>19</v>
      </c>
      <c r="G174" s="172"/>
      <c r="H174" s="172"/>
      <c r="I174" s="173"/>
      <c r="J174" s="174">
        <f>SUMIF(DIST:DIST_TOTAL,"OZEN",ADM:ADM_TOTAL)</f>
        <v>6566908</v>
      </c>
      <c r="K174" s="175">
        <f>SUM(J174/J166)</f>
        <v>0.34785021371608443</v>
      </c>
    </row>
    <row r="175" spans="1:11" ht="19.5" customHeight="1">
      <c r="A175" s="28"/>
      <c r="B175" s="168"/>
      <c r="C175" s="169"/>
      <c r="D175" s="169"/>
      <c r="E175" s="170"/>
      <c r="F175" s="171" t="s">
        <v>22</v>
      </c>
      <c r="G175" s="172"/>
      <c r="H175" s="172"/>
      <c r="I175" s="173"/>
      <c r="J175" s="174">
        <f>SUMIF(DIST:DIST_TOTAL,"MEDYAVIZYON",ADM:ADM_TOTAL)</f>
        <v>518149</v>
      </c>
      <c r="K175" s="175">
        <f>SUM(J175/J166)</f>
        <v>0.02744643908316904</v>
      </c>
    </row>
    <row r="176" spans="1:11" ht="19.5" customHeight="1">
      <c r="A176" s="28"/>
      <c r="B176" s="168"/>
      <c r="C176" s="169"/>
      <c r="D176" s="169"/>
      <c r="E176" s="170"/>
      <c r="F176" s="171" t="s">
        <v>56</v>
      </c>
      <c r="G176" s="172"/>
      <c r="H176" s="172"/>
      <c r="I176" s="173"/>
      <c r="J176" s="174">
        <f>SUMIF(DIST:DIST_TOTAL,"KENDA",ADM:ADM_TOTAL)</f>
        <v>479178</v>
      </c>
      <c r="K176" s="175">
        <f>SUM(J176/J166)</f>
        <v>0.025382138703335864</v>
      </c>
    </row>
    <row r="177" spans="1:11" ht="19.5" customHeight="1" thickBot="1">
      <c r="A177" s="28"/>
      <c r="B177" s="176"/>
      <c r="C177" s="177"/>
      <c r="D177" s="177"/>
      <c r="E177" s="178"/>
      <c r="F177" s="179" t="s">
        <v>127</v>
      </c>
      <c r="G177" s="180"/>
      <c r="H177" s="180"/>
      <c r="I177" s="181"/>
      <c r="J177" s="182">
        <f>+ADM_TOTAL-J172-J173-J174-J175-J176</f>
        <v>881958</v>
      </c>
      <c r="K177" s="183">
        <f>SUM(J177/J166)</f>
        <v>0.04671746258491979</v>
      </c>
    </row>
    <row r="178" spans="1:11" ht="9.75" customHeight="1" thickBot="1">
      <c r="A178" s="28"/>
      <c r="B178" s="77"/>
      <c r="C178" s="157"/>
      <c r="D178" s="79"/>
      <c r="E178" s="158"/>
      <c r="F178" s="81"/>
      <c r="G178" s="81"/>
      <c r="H178" s="81"/>
      <c r="I178" s="159"/>
      <c r="J178" s="160"/>
      <c r="K178" s="160"/>
    </row>
    <row r="179" spans="1:11" ht="19.5" customHeight="1">
      <c r="A179" s="28"/>
      <c r="B179" s="89" t="s">
        <v>126</v>
      </c>
      <c r="C179" s="161"/>
      <c r="D179" s="161"/>
      <c r="E179" s="162"/>
      <c r="F179" s="184" t="s">
        <v>274</v>
      </c>
      <c r="G179" s="185"/>
      <c r="H179" s="185"/>
      <c r="I179" s="186">
        <f>SUM(GBO:GBO20)</f>
        <v>70598333.5</v>
      </c>
      <c r="J179" s="187">
        <f>SUM(ADM:ADM20)</f>
        <v>11154909</v>
      </c>
      <c r="K179" s="188"/>
    </row>
    <row r="180" spans="1:11" ht="19.5" customHeight="1">
      <c r="A180" s="28"/>
      <c r="B180" s="168"/>
      <c r="C180" s="169"/>
      <c r="D180" s="169"/>
      <c r="E180" s="170"/>
      <c r="F180" s="189" t="s">
        <v>12</v>
      </c>
      <c r="G180" s="146"/>
      <c r="H180" s="146"/>
      <c r="I180" s="147"/>
      <c r="J180" s="174">
        <f>SUMIF(DIST:DIST20,"WB",ADM:ADM20)</f>
        <v>2783522</v>
      </c>
      <c r="K180" s="175">
        <f>SUM(J180/J179)</f>
        <v>0.2495333668791023</v>
      </c>
    </row>
    <row r="181" spans="1:11" ht="19.5" customHeight="1">
      <c r="A181" s="28"/>
      <c r="B181" s="168"/>
      <c r="C181" s="169"/>
      <c r="D181" s="169"/>
      <c r="E181" s="170"/>
      <c r="F181" s="189" t="s">
        <v>15</v>
      </c>
      <c r="G181" s="146"/>
      <c r="H181" s="146"/>
      <c r="I181" s="147"/>
      <c r="J181" s="174">
        <f>SUMIF(DIST:DIST20,"UIP",ADM:ADM20)</f>
        <v>3097340</v>
      </c>
      <c r="K181" s="175">
        <f>SUM(J181/J179)</f>
        <v>0.2776660930178812</v>
      </c>
    </row>
    <row r="182" spans="1:11" ht="19.5" customHeight="1">
      <c r="A182" s="28"/>
      <c r="B182" s="168"/>
      <c r="C182" s="169"/>
      <c r="D182" s="169"/>
      <c r="E182" s="170"/>
      <c r="F182" s="189" t="s">
        <v>19</v>
      </c>
      <c r="G182" s="146"/>
      <c r="H182" s="146"/>
      <c r="I182" s="147"/>
      <c r="J182" s="174">
        <f>SUMIF(DIST:DIST20,"OZEN",ADM:ADM20)</f>
        <v>4870221</v>
      </c>
      <c r="K182" s="175">
        <f>SUM(J182/J179)</f>
        <v>0.43659890008963764</v>
      </c>
    </row>
    <row r="183" spans="1:11" ht="19.5" customHeight="1">
      <c r="A183" s="28"/>
      <c r="B183" s="168"/>
      <c r="C183" s="169"/>
      <c r="D183" s="169"/>
      <c r="E183" s="170"/>
      <c r="F183" s="189" t="s">
        <v>22</v>
      </c>
      <c r="G183" s="146"/>
      <c r="H183" s="146"/>
      <c r="I183" s="147"/>
      <c r="J183" s="174">
        <f>SUMIF(DIST:DIST20,"MEDYAVIZYON",ADM:ADM20)</f>
        <v>0</v>
      </c>
      <c r="K183" s="175">
        <f>SUM(J183/J179)</f>
        <v>0</v>
      </c>
    </row>
    <row r="184" spans="1:11" ht="19.5" customHeight="1">
      <c r="A184" s="28"/>
      <c r="B184" s="168"/>
      <c r="C184" s="169"/>
      <c r="D184" s="169"/>
      <c r="E184" s="170"/>
      <c r="F184" s="189" t="s">
        <v>56</v>
      </c>
      <c r="G184" s="146"/>
      <c r="H184" s="146"/>
      <c r="I184" s="147"/>
      <c r="J184" s="174">
        <f>SUMIF(DIST:DIST20,"KENDA",ADM:ADM20)</f>
        <v>0</v>
      </c>
      <c r="K184" s="175">
        <f>SUM(J184/J179)</f>
        <v>0</v>
      </c>
    </row>
    <row r="185" spans="1:11" ht="19.5" customHeight="1" thickBot="1">
      <c r="A185" s="28"/>
      <c r="B185" s="176"/>
      <c r="C185" s="177"/>
      <c r="D185" s="177"/>
      <c r="E185" s="178"/>
      <c r="F185" s="190" t="s">
        <v>127</v>
      </c>
      <c r="G185" s="101"/>
      <c r="H185" s="101"/>
      <c r="I185" s="191"/>
      <c r="J185" s="182">
        <f>+J179-J180-J181-J182-J183-J184</f>
        <v>403826</v>
      </c>
      <c r="K185" s="192">
        <f>SUM(J185/J179)</f>
        <v>0.03620164001337886</v>
      </c>
    </row>
    <row r="187" spans="1:13" s="129" customFormat="1" ht="24.75" customHeight="1">
      <c r="A187" s="127"/>
      <c r="B187" s="128" t="s">
        <v>275</v>
      </c>
      <c r="C187" s="128"/>
      <c r="D187" s="128"/>
      <c r="E187" s="128"/>
      <c r="F187" s="128"/>
      <c r="G187" s="128"/>
      <c r="H187" s="128"/>
      <c r="I187" s="128"/>
      <c r="J187" s="128"/>
      <c r="K187" s="128"/>
      <c r="L187" s="127"/>
      <c r="M187" s="127"/>
    </row>
  </sheetData>
  <mergeCells count="31">
    <mergeCell ref="B187:K187"/>
    <mergeCell ref="B170:E170"/>
    <mergeCell ref="F170:G170"/>
    <mergeCell ref="F173:I173"/>
    <mergeCell ref="F174:I174"/>
    <mergeCell ref="B172:E177"/>
    <mergeCell ref="F172:I172"/>
    <mergeCell ref="F177:I177"/>
    <mergeCell ref="F176:I176"/>
    <mergeCell ref="F175:I175"/>
    <mergeCell ref="C166:H166"/>
    <mergeCell ref="B168:E169"/>
    <mergeCell ref="F168:G168"/>
    <mergeCell ref="F169:G169"/>
    <mergeCell ref="B179:E185"/>
    <mergeCell ref="F182:I182"/>
    <mergeCell ref="F185:I185"/>
    <mergeCell ref="F183:I183"/>
    <mergeCell ref="F184:I184"/>
    <mergeCell ref="F179:H179"/>
    <mergeCell ref="F180:I180"/>
    <mergeCell ref="F181:I181"/>
    <mergeCell ref="B1:K1"/>
    <mergeCell ref="C3:C4"/>
    <mergeCell ref="D3:D4"/>
    <mergeCell ref="E3:E4"/>
    <mergeCell ref="F3:F4"/>
    <mergeCell ref="G3:G4"/>
    <mergeCell ref="H3:H4"/>
    <mergeCell ref="K3:K4"/>
    <mergeCell ref="I3:J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300" verticalDpi="3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111111111111111111111198">
    <pageSetUpPr fitToPage="1"/>
  </sheetPr>
  <dimension ref="A1:T63"/>
  <sheetViews>
    <sheetView showGridLines="0" zoomScale="85" zoomScaleNormal="85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3.7109375" style="1" customWidth="1"/>
    <col min="2" max="2" width="1.7109375" style="18" customWidth="1"/>
    <col min="3" max="3" width="34.28125" style="18" customWidth="1"/>
    <col min="4" max="4" width="12.8515625" style="58" customWidth="1"/>
    <col min="5" max="5" width="16.28125" style="58" customWidth="1"/>
    <col min="6" max="6" width="9.28125" style="18" customWidth="1"/>
    <col min="7" max="7" width="8.7109375" style="18" customWidth="1"/>
    <col min="8" max="8" width="7.7109375" style="18" customWidth="1"/>
    <col min="9" max="9" width="16.7109375" style="60" customWidth="1"/>
    <col min="10" max="10" width="11.57421875" style="18" customWidth="1"/>
    <col min="11" max="11" width="15.8515625" style="60" customWidth="1"/>
    <col min="12" max="12" width="12.7109375" style="60" customWidth="1"/>
    <col min="13" max="13" width="10.7109375" style="60" customWidth="1"/>
    <col min="14" max="14" width="11.7109375" style="18" customWidth="1"/>
    <col min="15" max="16384" width="9.140625" style="18" customWidth="1"/>
  </cols>
  <sheetData>
    <row r="1" spans="1:20" s="5" customFormat="1" ht="90" customHeight="1" thickBot="1">
      <c r="A1" s="1"/>
      <c r="B1" s="2" t="s">
        <v>289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T1" s="6"/>
    </row>
    <row r="2" spans="1:13" s="10" customFormat="1" ht="4.5" customHeight="1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</row>
    <row r="3" spans="2:13" ht="15.75" customHeight="1">
      <c r="B3" s="11"/>
      <c r="C3" s="12" t="s">
        <v>0</v>
      </c>
      <c r="D3" s="13" t="s">
        <v>1</v>
      </c>
      <c r="E3" s="13" t="s">
        <v>2</v>
      </c>
      <c r="F3" s="14" t="s">
        <v>3</v>
      </c>
      <c r="G3" s="14" t="s">
        <v>4</v>
      </c>
      <c r="H3" s="14" t="s">
        <v>5</v>
      </c>
      <c r="I3" s="15" t="s">
        <v>6</v>
      </c>
      <c r="J3" s="16"/>
      <c r="K3" s="15" t="s">
        <v>7</v>
      </c>
      <c r="L3" s="16"/>
      <c r="M3" s="17" t="s">
        <v>8</v>
      </c>
    </row>
    <row r="4" spans="1:13" ht="15.75" customHeight="1" thickBot="1">
      <c r="A4" s="19"/>
      <c r="B4" s="20"/>
      <c r="C4" s="21"/>
      <c r="D4" s="22"/>
      <c r="E4" s="22"/>
      <c r="F4" s="23"/>
      <c r="G4" s="23"/>
      <c r="H4" s="23"/>
      <c r="I4" s="24" t="s">
        <v>9</v>
      </c>
      <c r="J4" s="25" t="s">
        <v>10</v>
      </c>
      <c r="K4" s="24" t="s">
        <v>9</v>
      </c>
      <c r="L4" s="26" t="s">
        <v>10</v>
      </c>
      <c r="M4" s="27"/>
    </row>
    <row r="5" spans="1:13" ht="15.75" customHeight="1">
      <c r="A5" s="28">
        <f aca="true" t="shared" si="0" ref="A5:A51">ROW()-4</f>
        <v>1</v>
      </c>
      <c r="B5" s="29"/>
      <c r="C5" s="30" t="s">
        <v>276</v>
      </c>
      <c r="D5" s="31" t="s">
        <v>19</v>
      </c>
      <c r="E5" s="32" t="s">
        <v>134</v>
      </c>
      <c r="F5" s="33">
        <v>38653</v>
      </c>
      <c r="G5" s="31">
        <v>1</v>
      </c>
      <c r="H5" s="31">
        <v>180</v>
      </c>
      <c r="I5" s="34">
        <v>1350409.75</v>
      </c>
      <c r="J5" s="35">
        <v>208954</v>
      </c>
      <c r="K5" s="34">
        <v>1350409.75</v>
      </c>
      <c r="L5" s="35">
        <v>208954</v>
      </c>
      <c r="M5" s="36">
        <f aca="true" t="shared" si="1" ref="M5:M52">+I5/J5</f>
        <v>6.462713085176642</v>
      </c>
    </row>
    <row r="6" spans="1:13" ht="15.75" customHeight="1">
      <c r="A6" s="28">
        <f t="shared" si="0"/>
        <v>2</v>
      </c>
      <c r="B6" s="29"/>
      <c r="C6" s="30" t="s">
        <v>277</v>
      </c>
      <c r="D6" s="31" t="s">
        <v>22</v>
      </c>
      <c r="E6" s="32" t="s">
        <v>278</v>
      </c>
      <c r="F6" s="33">
        <v>38653</v>
      </c>
      <c r="G6" s="31">
        <v>1</v>
      </c>
      <c r="H6" s="31">
        <v>162</v>
      </c>
      <c r="I6" s="34">
        <v>1400263</v>
      </c>
      <c r="J6" s="35">
        <v>182125</v>
      </c>
      <c r="K6" s="34">
        <v>1400263</v>
      </c>
      <c r="L6" s="35">
        <v>182125</v>
      </c>
      <c r="M6" s="36">
        <f t="shared" si="1"/>
        <v>7.688472203157172</v>
      </c>
    </row>
    <row r="7" spans="1:13" ht="15.75" customHeight="1">
      <c r="A7" s="28">
        <f t="shared" si="0"/>
        <v>3</v>
      </c>
      <c r="B7" s="29"/>
      <c r="C7" s="30" t="s">
        <v>279</v>
      </c>
      <c r="D7" s="31" t="s">
        <v>12</v>
      </c>
      <c r="E7" s="32" t="s">
        <v>45</v>
      </c>
      <c r="F7" s="33">
        <v>38653</v>
      </c>
      <c r="G7" s="31">
        <v>1</v>
      </c>
      <c r="H7" s="31">
        <v>103</v>
      </c>
      <c r="I7" s="34">
        <v>622654.88</v>
      </c>
      <c r="J7" s="35">
        <v>74569</v>
      </c>
      <c r="K7" s="34">
        <v>622654.88</v>
      </c>
      <c r="L7" s="35">
        <v>74569</v>
      </c>
      <c r="M7" s="36">
        <f t="shared" si="1"/>
        <v>8.350050020786117</v>
      </c>
    </row>
    <row r="8" spans="1:13" ht="15.75" customHeight="1">
      <c r="A8" s="28">
        <f t="shared" si="0"/>
        <v>4</v>
      </c>
      <c r="B8" s="29"/>
      <c r="C8" s="30" t="s">
        <v>280</v>
      </c>
      <c r="D8" s="31" t="s">
        <v>15</v>
      </c>
      <c r="E8" s="32" t="s">
        <v>16</v>
      </c>
      <c r="F8" s="33">
        <v>38653</v>
      </c>
      <c r="G8" s="31">
        <v>1</v>
      </c>
      <c r="H8" s="31">
        <v>95</v>
      </c>
      <c r="I8" s="34">
        <v>401155</v>
      </c>
      <c r="J8" s="35">
        <v>53539</v>
      </c>
      <c r="K8" s="34">
        <v>401155</v>
      </c>
      <c r="L8" s="35">
        <v>53539</v>
      </c>
      <c r="M8" s="36">
        <f t="shared" si="1"/>
        <v>7.492762285436784</v>
      </c>
    </row>
    <row r="9" spans="1:13" ht="15.75" customHeight="1">
      <c r="A9" s="28">
        <f t="shared" si="0"/>
        <v>5</v>
      </c>
      <c r="B9" s="29"/>
      <c r="C9" s="30" t="s">
        <v>11</v>
      </c>
      <c r="D9" s="31" t="s">
        <v>12</v>
      </c>
      <c r="E9" s="32" t="s">
        <v>13</v>
      </c>
      <c r="F9" s="33">
        <v>38639</v>
      </c>
      <c r="G9" s="31">
        <v>3</v>
      </c>
      <c r="H9" s="31">
        <v>84</v>
      </c>
      <c r="I9" s="34">
        <v>315491.5</v>
      </c>
      <c r="J9" s="35">
        <v>40274</v>
      </c>
      <c r="K9" s="34">
        <v>1255434.5</v>
      </c>
      <c r="L9" s="35">
        <v>161156</v>
      </c>
      <c r="M9" s="37">
        <f t="shared" si="1"/>
        <v>7.833627153995133</v>
      </c>
    </row>
    <row r="10" spans="1:13" ht="15.75" customHeight="1">
      <c r="A10" s="28">
        <f t="shared" si="0"/>
        <v>6</v>
      </c>
      <c r="B10" s="29"/>
      <c r="C10" s="30" t="s">
        <v>281</v>
      </c>
      <c r="D10" s="31" t="s">
        <v>15</v>
      </c>
      <c r="E10" s="32" t="s">
        <v>35</v>
      </c>
      <c r="F10" s="33">
        <v>38653</v>
      </c>
      <c r="G10" s="31">
        <v>1</v>
      </c>
      <c r="H10" s="31">
        <v>78</v>
      </c>
      <c r="I10" s="34"/>
      <c r="J10" s="35">
        <v>34858</v>
      </c>
      <c r="K10" s="34"/>
      <c r="L10" s="35">
        <v>34858</v>
      </c>
      <c r="M10" s="36">
        <f t="shared" si="1"/>
        <v>0</v>
      </c>
    </row>
    <row r="11" spans="1:13" ht="15.75" customHeight="1">
      <c r="A11" s="28">
        <f t="shared" si="0"/>
        <v>7</v>
      </c>
      <c r="B11" s="29"/>
      <c r="C11" s="30" t="s">
        <v>14</v>
      </c>
      <c r="D11" s="31" t="s">
        <v>15</v>
      </c>
      <c r="E11" s="32" t="s">
        <v>16</v>
      </c>
      <c r="F11" s="33">
        <v>38646</v>
      </c>
      <c r="G11" s="31">
        <v>2</v>
      </c>
      <c r="H11" s="31">
        <v>50</v>
      </c>
      <c r="I11" s="34">
        <v>238280</v>
      </c>
      <c r="J11" s="35">
        <v>31806</v>
      </c>
      <c r="K11" s="34">
        <v>507852</v>
      </c>
      <c r="L11" s="35">
        <v>67306</v>
      </c>
      <c r="M11" s="36">
        <f t="shared" si="1"/>
        <v>7.491668238697101</v>
      </c>
    </row>
    <row r="12" spans="1:13" ht="15.75" customHeight="1">
      <c r="A12" s="28">
        <f t="shared" si="0"/>
        <v>8</v>
      </c>
      <c r="B12" s="29"/>
      <c r="C12" s="30" t="s">
        <v>17</v>
      </c>
      <c r="D12" s="31" t="s">
        <v>15</v>
      </c>
      <c r="E12" s="32" t="s">
        <v>16</v>
      </c>
      <c r="F12" s="33">
        <v>38639</v>
      </c>
      <c r="G12" s="31">
        <v>3</v>
      </c>
      <c r="H12" s="31">
        <v>45</v>
      </c>
      <c r="I12" s="34">
        <v>89458</v>
      </c>
      <c r="J12" s="35">
        <v>11532</v>
      </c>
      <c r="K12" s="34">
        <v>588857</v>
      </c>
      <c r="L12" s="35">
        <v>72093</v>
      </c>
      <c r="M12" s="36">
        <f t="shared" si="1"/>
        <v>7.757370794311481</v>
      </c>
    </row>
    <row r="13" spans="1:13" ht="15.75" customHeight="1">
      <c r="A13" s="28">
        <f t="shared" si="0"/>
        <v>9</v>
      </c>
      <c r="B13" s="29"/>
      <c r="C13" s="30" t="s">
        <v>24</v>
      </c>
      <c r="D13" s="31" t="s">
        <v>19</v>
      </c>
      <c r="E13" s="32" t="s">
        <v>25</v>
      </c>
      <c r="F13" s="33">
        <v>38639</v>
      </c>
      <c r="G13" s="31">
        <v>3</v>
      </c>
      <c r="H13" s="31">
        <v>50</v>
      </c>
      <c r="I13" s="34">
        <v>76275</v>
      </c>
      <c r="J13" s="35">
        <v>9898</v>
      </c>
      <c r="K13" s="34">
        <v>453253</v>
      </c>
      <c r="L13" s="35">
        <v>61407</v>
      </c>
      <c r="M13" s="36">
        <f t="shared" si="1"/>
        <v>7.706102242877349</v>
      </c>
    </row>
    <row r="14" spans="1:13" ht="15.75" customHeight="1">
      <c r="A14" s="28">
        <f t="shared" si="0"/>
        <v>10</v>
      </c>
      <c r="B14" s="29"/>
      <c r="C14" s="30" t="s">
        <v>18</v>
      </c>
      <c r="D14" s="31" t="s">
        <v>19</v>
      </c>
      <c r="E14" s="32" t="s">
        <v>20</v>
      </c>
      <c r="F14" s="33">
        <v>38639</v>
      </c>
      <c r="G14" s="31">
        <v>3</v>
      </c>
      <c r="H14" s="31">
        <v>79</v>
      </c>
      <c r="I14" s="34">
        <v>46036</v>
      </c>
      <c r="J14" s="35">
        <v>8828</v>
      </c>
      <c r="K14" s="34">
        <v>436325</v>
      </c>
      <c r="L14" s="35">
        <v>72159</v>
      </c>
      <c r="M14" s="36">
        <f t="shared" si="1"/>
        <v>5.214771182600815</v>
      </c>
    </row>
    <row r="15" spans="1:13" ht="15.75" customHeight="1">
      <c r="A15" s="28">
        <f t="shared" si="0"/>
        <v>11</v>
      </c>
      <c r="B15" s="29"/>
      <c r="C15" s="30" t="s">
        <v>31</v>
      </c>
      <c r="D15" s="31" t="s">
        <v>32</v>
      </c>
      <c r="E15" s="32" t="s">
        <v>33</v>
      </c>
      <c r="F15" s="33">
        <v>38639</v>
      </c>
      <c r="G15" s="31">
        <v>3</v>
      </c>
      <c r="H15" s="31">
        <v>13</v>
      </c>
      <c r="I15" s="34">
        <v>34714.5</v>
      </c>
      <c r="J15" s="35">
        <v>5000</v>
      </c>
      <c r="K15" s="34">
        <v>153813.5</v>
      </c>
      <c r="L15" s="35">
        <v>18191</v>
      </c>
      <c r="M15" s="36">
        <f t="shared" si="1"/>
        <v>6.9429</v>
      </c>
    </row>
    <row r="16" spans="1:13" ht="15.75" customHeight="1">
      <c r="A16" s="28">
        <f t="shared" si="0"/>
        <v>12</v>
      </c>
      <c r="B16" s="29"/>
      <c r="C16" s="30" t="s">
        <v>26</v>
      </c>
      <c r="D16" s="31" t="s">
        <v>19</v>
      </c>
      <c r="E16" s="32" t="s">
        <v>27</v>
      </c>
      <c r="F16" s="33">
        <v>38625</v>
      </c>
      <c r="G16" s="31">
        <v>5</v>
      </c>
      <c r="H16" s="31">
        <v>32</v>
      </c>
      <c r="I16" s="34">
        <v>15089</v>
      </c>
      <c r="J16" s="35">
        <v>3636</v>
      </c>
      <c r="K16" s="34">
        <v>730507</v>
      </c>
      <c r="L16" s="35">
        <v>93528</v>
      </c>
      <c r="M16" s="36">
        <f t="shared" si="1"/>
        <v>4.1498899889989</v>
      </c>
    </row>
    <row r="17" spans="1:13" ht="15.75" customHeight="1">
      <c r="A17" s="28">
        <f t="shared" si="0"/>
        <v>13</v>
      </c>
      <c r="B17" s="29"/>
      <c r="C17" s="30" t="s">
        <v>46</v>
      </c>
      <c r="D17" s="31" t="s">
        <v>47</v>
      </c>
      <c r="E17" s="32" t="s">
        <v>48</v>
      </c>
      <c r="F17" s="33">
        <v>38639</v>
      </c>
      <c r="G17" s="31">
        <v>3</v>
      </c>
      <c r="H17" s="31">
        <v>7</v>
      </c>
      <c r="I17" s="34">
        <v>20693</v>
      </c>
      <c r="J17" s="35">
        <v>2496</v>
      </c>
      <c r="K17" s="34">
        <v>78274.5</v>
      </c>
      <c r="L17" s="35">
        <v>9724</v>
      </c>
      <c r="M17" s="36">
        <f t="shared" si="1"/>
        <v>8.290464743589743</v>
      </c>
    </row>
    <row r="18" spans="1:13" ht="15.75" customHeight="1">
      <c r="A18" s="28">
        <f t="shared" si="0"/>
        <v>14</v>
      </c>
      <c r="B18" s="29"/>
      <c r="C18" s="30" t="s">
        <v>21</v>
      </c>
      <c r="D18" s="31" t="s">
        <v>22</v>
      </c>
      <c r="E18" s="32" t="s">
        <v>23</v>
      </c>
      <c r="F18" s="33">
        <v>38632</v>
      </c>
      <c r="G18" s="31">
        <v>4</v>
      </c>
      <c r="H18" s="31">
        <v>19</v>
      </c>
      <c r="I18" s="34">
        <v>11600.5</v>
      </c>
      <c r="J18" s="35">
        <v>2402</v>
      </c>
      <c r="K18" s="34">
        <v>617387.5</v>
      </c>
      <c r="L18" s="35">
        <v>89185</v>
      </c>
      <c r="M18" s="36">
        <f t="shared" si="1"/>
        <v>4.829517069109076</v>
      </c>
    </row>
    <row r="19" spans="1:13" ht="15.75" customHeight="1">
      <c r="A19" s="28">
        <f t="shared" si="0"/>
        <v>15</v>
      </c>
      <c r="B19" s="29"/>
      <c r="C19" s="30" t="s">
        <v>282</v>
      </c>
      <c r="D19" s="31" t="s">
        <v>40</v>
      </c>
      <c r="E19" s="32" t="s">
        <v>110</v>
      </c>
      <c r="F19" s="33">
        <v>38653</v>
      </c>
      <c r="G19" s="31">
        <v>1</v>
      </c>
      <c r="H19" s="31">
        <v>3</v>
      </c>
      <c r="I19" s="34">
        <v>13771</v>
      </c>
      <c r="J19" s="35">
        <v>1712</v>
      </c>
      <c r="K19" s="34">
        <v>13771</v>
      </c>
      <c r="L19" s="35">
        <v>1712</v>
      </c>
      <c r="M19" s="36">
        <f t="shared" si="1"/>
        <v>8.043808411214954</v>
      </c>
    </row>
    <row r="20" spans="1:13" ht="15.75" customHeight="1">
      <c r="A20" s="28">
        <f t="shared" si="0"/>
        <v>16</v>
      </c>
      <c r="B20" s="29"/>
      <c r="C20" s="30" t="s">
        <v>30</v>
      </c>
      <c r="D20" s="31" t="s">
        <v>19</v>
      </c>
      <c r="E20" s="32" t="s">
        <v>25</v>
      </c>
      <c r="F20" s="33">
        <v>38618</v>
      </c>
      <c r="G20" s="31">
        <v>6</v>
      </c>
      <c r="H20" s="31">
        <v>16</v>
      </c>
      <c r="I20" s="34">
        <v>7805</v>
      </c>
      <c r="J20" s="35">
        <v>1662</v>
      </c>
      <c r="K20" s="34">
        <v>514836</v>
      </c>
      <c r="L20" s="35">
        <v>77305</v>
      </c>
      <c r="M20" s="36">
        <f t="shared" si="1"/>
        <v>4.696149217809868</v>
      </c>
    </row>
    <row r="21" spans="1:13" ht="15.75" customHeight="1">
      <c r="A21" s="28">
        <f t="shared" si="0"/>
        <v>17</v>
      </c>
      <c r="B21" s="29"/>
      <c r="C21" s="30" t="s">
        <v>34</v>
      </c>
      <c r="D21" s="31" t="s">
        <v>15</v>
      </c>
      <c r="E21" s="32" t="s">
        <v>35</v>
      </c>
      <c r="F21" s="33">
        <v>38611</v>
      </c>
      <c r="G21" s="31">
        <v>7</v>
      </c>
      <c r="H21" s="31">
        <v>9</v>
      </c>
      <c r="I21" s="34">
        <v>8220</v>
      </c>
      <c r="J21" s="35">
        <v>1599</v>
      </c>
      <c r="K21" s="34">
        <v>1398162</v>
      </c>
      <c r="L21" s="35">
        <v>187495</v>
      </c>
      <c r="M21" s="36">
        <f t="shared" si="1"/>
        <v>5.140712945590995</v>
      </c>
    </row>
    <row r="22" spans="1:13" ht="15.75" customHeight="1">
      <c r="A22" s="28">
        <f t="shared" si="0"/>
        <v>18</v>
      </c>
      <c r="B22" s="29"/>
      <c r="C22" s="30" t="s">
        <v>49</v>
      </c>
      <c r="D22" s="31" t="s">
        <v>15</v>
      </c>
      <c r="E22" s="32" t="s">
        <v>50</v>
      </c>
      <c r="F22" s="33">
        <v>38618</v>
      </c>
      <c r="G22" s="31">
        <v>5</v>
      </c>
      <c r="H22" s="31">
        <v>8</v>
      </c>
      <c r="I22" s="34">
        <v>4717</v>
      </c>
      <c r="J22" s="35">
        <v>1454</v>
      </c>
      <c r="K22" s="34">
        <v>229062</v>
      </c>
      <c r="L22" s="35">
        <v>29662</v>
      </c>
      <c r="M22" s="36">
        <f t="shared" si="1"/>
        <v>3.2441540577716643</v>
      </c>
    </row>
    <row r="23" spans="1:14" ht="15.75" customHeight="1">
      <c r="A23" s="28">
        <f t="shared" si="0"/>
        <v>19</v>
      </c>
      <c r="B23" s="29"/>
      <c r="C23" s="30" t="s">
        <v>42</v>
      </c>
      <c r="D23" s="31" t="s">
        <v>19</v>
      </c>
      <c r="E23" s="32" t="s">
        <v>43</v>
      </c>
      <c r="F23" s="33">
        <v>38646</v>
      </c>
      <c r="G23" s="31">
        <v>2</v>
      </c>
      <c r="H23" s="31">
        <v>70</v>
      </c>
      <c r="I23" s="34">
        <v>8143</v>
      </c>
      <c r="J23" s="35">
        <v>1233</v>
      </c>
      <c r="K23" s="34">
        <v>36967</v>
      </c>
      <c r="L23" s="35">
        <v>5343</v>
      </c>
      <c r="M23" s="36">
        <f t="shared" si="1"/>
        <v>6.604217356042174</v>
      </c>
      <c r="N23" s="38"/>
    </row>
    <row r="24" spans="1:13" ht="15.75" customHeight="1">
      <c r="A24" s="28">
        <f t="shared" si="0"/>
        <v>20</v>
      </c>
      <c r="B24" s="29"/>
      <c r="C24" s="30" t="s">
        <v>28</v>
      </c>
      <c r="D24" s="31" t="s">
        <v>12</v>
      </c>
      <c r="E24" s="32" t="s">
        <v>29</v>
      </c>
      <c r="F24" s="33">
        <v>38632</v>
      </c>
      <c r="G24" s="31">
        <v>4</v>
      </c>
      <c r="H24" s="31">
        <v>12</v>
      </c>
      <c r="I24" s="34">
        <v>7081</v>
      </c>
      <c r="J24" s="35">
        <v>1161</v>
      </c>
      <c r="K24" s="34">
        <v>322470.5</v>
      </c>
      <c r="L24" s="35">
        <v>38067</v>
      </c>
      <c r="M24" s="36">
        <f t="shared" si="1"/>
        <v>6.099052540913006</v>
      </c>
    </row>
    <row r="25" spans="1:13" ht="15.75" customHeight="1">
      <c r="A25" s="28">
        <f t="shared" si="0"/>
        <v>21</v>
      </c>
      <c r="B25" s="29"/>
      <c r="C25" s="30" t="s">
        <v>55</v>
      </c>
      <c r="D25" s="31" t="s">
        <v>56</v>
      </c>
      <c r="E25" s="32" t="s">
        <v>57</v>
      </c>
      <c r="F25" s="33">
        <v>38639</v>
      </c>
      <c r="G25" s="31">
        <v>3</v>
      </c>
      <c r="H25" s="31">
        <v>17</v>
      </c>
      <c r="I25" s="34">
        <v>4900.5</v>
      </c>
      <c r="J25" s="35">
        <v>1081</v>
      </c>
      <c r="K25" s="34">
        <v>53815</v>
      </c>
      <c r="L25" s="35">
        <v>7277</v>
      </c>
      <c r="M25" s="37">
        <f t="shared" si="1"/>
        <v>4.533302497687327</v>
      </c>
    </row>
    <row r="26" spans="1:13" ht="15.75" customHeight="1">
      <c r="A26" s="28">
        <f t="shared" si="0"/>
        <v>22</v>
      </c>
      <c r="B26" s="29"/>
      <c r="C26" s="30" t="s">
        <v>59</v>
      </c>
      <c r="D26" s="31" t="s">
        <v>12</v>
      </c>
      <c r="E26" s="32" t="s">
        <v>45</v>
      </c>
      <c r="F26" s="33">
        <v>38618</v>
      </c>
      <c r="G26" s="31">
        <v>6</v>
      </c>
      <c r="H26" s="31">
        <v>12</v>
      </c>
      <c r="I26" s="34">
        <v>3435</v>
      </c>
      <c r="J26" s="35">
        <v>774</v>
      </c>
      <c r="K26" s="34">
        <v>331246.5</v>
      </c>
      <c r="L26" s="35">
        <v>47638</v>
      </c>
      <c r="M26" s="37">
        <f t="shared" si="1"/>
        <v>4.437984496124031</v>
      </c>
    </row>
    <row r="27" spans="1:13" ht="15.75" customHeight="1">
      <c r="A27" s="28">
        <f t="shared" si="0"/>
        <v>23</v>
      </c>
      <c r="B27" s="29"/>
      <c r="C27" s="30" t="s">
        <v>283</v>
      </c>
      <c r="D27" s="31" t="s">
        <v>47</v>
      </c>
      <c r="E27" s="32" t="s">
        <v>284</v>
      </c>
      <c r="F27" s="33">
        <v>38653</v>
      </c>
      <c r="G27" s="31">
        <v>1</v>
      </c>
      <c r="H27" s="31">
        <v>3</v>
      </c>
      <c r="I27" s="34">
        <v>5926</v>
      </c>
      <c r="J27" s="35">
        <v>734</v>
      </c>
      <c r="K27" s="34">
        <v>5926</v>
      </c>
      <c r="L27" s="35">
        <v>734</v>
      </c>
      <c r="M27" s="36">
        <f t="shared" si="1"/>
        <v>8.073569482288828</v>
      </c>
    </row>
    <row r="28" spans="1:13" ht="15.75" customHeight="1">
      <c r="A28" s="28">
        <f t="shared" si="0"/>
        <v>24</v>
      </c>
      <c r="B28" s="29"/>
      <c r="C28" s="30" t="s">
        <v>62</v>
      </c>
      <c r="D28" s="31" t="s">
        <v>15</v>
      </c>
      <c r="E28" s="32" t="s">
        <v>16</v>
      </c>
      <c r="F28" s="33">
        <v>38604</v>
      </c>
      <c r="G28" s="31">
        <v>8</v>
      </c>
      <c r="H28" s="31">
        <v>1</v>
      </c>
      <c r="I28" s="34">
        <v>172</v>
      </c>
      <c r="J28" s="35">
        <v>733</v>
      </c>
      <c r="K28" s="34">
        <v>674893</v>
      </c>
      <c r="L28" s="35">
        <v>92114</v>
      </c>
      <c r="M28" s="36">
        <f t="shared" si="1"/>
        <v>0.23465211459754434</v>
      </c>
    </row>
    <row r="29" spans="1:13" ht="15.75" customHeight="1">
      <c r="A29" s="28">
        <f t="shared" si="0"/>
        <v>25</v>
      </c>
      <c r="B29" s="29"/>
      <c r="C29" s="30" t="s">
        <v>60</v>
      </c>
      <c r="D29" s="31" t="s">
        <v>12</v>
      </c>
      <c r="E29" s="32" t="s">
        <v>54</v>
      </c>
      <c r="F29" s="33">
        <v>38604</v>
      </c>
      <c r="G29" s="31">
        <v>8</v>
      </c>
      <c r="H29" s="31">
        <v>6</v>
      </c>
      <c r="I29" s="34">
        <v>2662.5</v>
      </c>
      <c r="J29" s="35">
        <v>622</v>
      </c>
      <c r="K29" s="34">
        <v>120469.5</v>
      </c>
      <c r="L29" s="35">
        <v>18588</v>
      </c>
      <c r="M29" s="36">
        <f t="shared" si="1"/>
        <v>4.280546623794212</v>
      </c>
    </row>
    <row r="30" spans="1:13" ht="15.75" customHeight="1">
      <c r="A30" s="28">
        <f t="shared" si="0"/>
        <v>26</v>
      </c>
      <c r="B30" s="29"/>
      <c r="C30" s="30" t="s">
        <v>38</v>
      </c>
      <c r="D30" s="31" t="s">
        <v>15</v>
      </c>
      <c r="E30" s="32" t="s">
        <v>35</v>
      </c>
      <c r="F30" s="33">
        <v>38632</v>
      </c>
      <c r="G30" s="31">
        <v>4</v>
      </c>
      <c r="H30" s="31">
        <v>10</v>
      </c>
      <c r="I30" s="34">
        <v>2478</v>
      </c>
      <c r="J30" s="35">
        <v>577</v>
      </c>
      <c r="K30" s="34">
        <v>259495</v>
      </c>
      <c r="L30" s="35">
        <v>32029</v>
      </c>
      <c r="M30" s="36">
        <f t="shared" si="1"/>
        <v>4.294627383015598</v>
      </c>
    </row>
    <row r="31" spans="1:13" ht="15.75" customHeight="1">
      <c r="A31" s="28">
        <f t="shared" si="0"/>
        <v>27</v>
      </c>
      <c r="B31" s="29"/>
      <c r="C31" s="30" t="s">
        <v>105</v>
      </c>
      <c r="D31" s="31" t="s">
        <v>47</v>
      </c>
      <c r="E31" s="32" t="s">
        <v>106</v>
      </c>
      <c r="F31" s="33">
        <v>38597</v>
      </c>
      <c r="G31" s="31">
        <v>8</v>
      </c>
      <c r="H31" s="31">
        <v>1</v>
      </c>
      <c r="I31" s="34">
        <v>1425</v>
      </c>
      <c r="J31" s="35">
        <v>475</v>
      </c>
      <c r="K31" s="34">
        <v>77954</v>
      </c>
      <c r="L31" s="35">
        <v>10086</v>
      </c>
      <c r="M31" s="36">
        <f t="shared" si="1"/>
        <v>3</v>
      </c>
    </row>
    <row r="32" spans="1:13" ht="15.75" customHeight="1">
      <c r="A32" s="28">
        <f t="shared" si="0"/>
        <v>28</v>
      </c>
      <c r="B32" s="29"/>
      <c r="C32" s="30" t="s">
        <v>118</v>
      </c>
      <c r="D32" s="31" t="s">
        <v>19</v>
      </c>
      <c r="E32" s="32" t="s">
        <v>25</v>
      </c>
      <c r="F32" s="33">
        <v>38576</v>
      </c>
      <c r="G32" s="31">
        <v>12</v>
      </c>
      <c r="H32" s="31">
        <v>3</v>
      </c>
      <c r="I32" s="34">
        <v>1627</v>
      </c>
      <c r="J32" s="35">
        <v>432</v>
      </c>
      <c r="K32" s="34">
        <v>952343</v>
      </c>
      <c r="L32" s="35">
        <v>145454</v>
      </c>
      <c r="M32" s="36">
        <f t="shared" si="1"/>
        <v>3.7662037037037037</v>
      </c>
    </row>
    <row r="33" spans="1:13" ht="15.75" customHeight="1">
      <c r="A33" s="28">
        <f t="shared" si="0"/>
        <v>29</v>
      </c>
      <c r="B33" s="29"/>
      <c r="C33" s="30" t="s">
        <v>44</v>
      </c>
      <c r="D33" s="31" t="s">
        <v>12</v>
      </c>
      <c r="E33" s="32" t="s">
        <v>45</v>
      </c>
      <c r="F33" s="33">
        <v>38632</v>
      </c>
      <c r="G33" s="31">
        <v>4</v>
      </c>
      <c r="H33" s="31">
        <v>4</v>
      </c>
      <c r="I33" s="34">
        <v>2363</v>
      </c>
      <c r="J33" s="35">
        <v>412</v>
      </c>
      <c r="K33" s="34">
        <v>174053.5</v>
      </c>
      <c r="L33" s="35">
        <v>23218</v>
      </c>
      <c r="M33" s="36">
        <f t="shared" si="1"/>
        <v>5.735436893203883</v>
      </c>
    </row>
    <row r="34" spans="1:13" ht="15.75" customHeight="1">
      <c r="A34" s="28">
        <f t="shared" si="0"/>
        <v>30</v>
      </c>
      <c r="B34" s="29"/>
      <c r="C34" s="30" t="s">
        <v>76</v>
      </c>
      <c r="D34" s="31" t="s">
        <v>56</v>
      </c>
      <c r="E34" s="32" t="s">
        <v>57</v>
      </c>
      <c r="F34" s="33">
        <v>38618</v>
      </c>
      <c r="G34" s="31">
        <v>6</v>
      </c>
      <c r="H34" s="31">
        <v>5</v>
      </c>
      <c r="I34" s="34">
        <v>1791</v>
      </c>
      <c r="J34" s="35">
        <v>389</v>
      </c>
      <c r="K34" s="34">
        <v>58303</v>
      </c>
      <c r="L34" s="35">
        <v>8312</v>
      </c>
      <c r="M34" s="37">
        <f t="shared" si="1"/>
        <v>4.604113110539846</v>
      </c>
    </row>
    <row r="35" spans="1:13" ht="15.75" customHeight="1">
      <c r="A35" s="28">
        <f t="shared" si="0"/>
        <v>31</v>
      </c>
      <c r="B35" s="29"/>
      <c r="C35" s="30" t="s">
        <v>71</v>
      </c>
      <c r="D35" s="31" t="s">
        <v>15</v>
      </c>
      <c r="E35" s="32" t="s">
        <v>72</v>
      </c>
      <c r="F35" s="33">
        <v>38597</v>
      </c>
      <c r="G35" s="31">
        <v>9</v>
      </c>
      <c r="H35" s="31">
        <v>3</v>
      </c>
      <c r="I35" s="34">
        <v>1382</v>
      </c>
      <c r="J35" s="35">
        <v>340</v>
      </c>
      <c r="K35" s="34">
        <v>775262</v>
      </c>
      <c r="L35" s="35">
        <v>126420</v>
      </c>
      <c r="M35" s="37">
        <f t="shared" si="1"/>
        <v>4.064705882352941</v>
      </c>
    </row>
    <row r="36" spans="1:13" ht="15.75" customHeight="1">
      <c r="A36" s="28">
        <f t="shared" si="0"/>
        <v>32</v>
      </c>
      <c r="B36" s="29"/>
      <c r="C36" s="30" t="s">
        <v>70</v>
      </c>
      <c r="D36" s="31" t="s">
        <v>22</v>
      </c>
      <c r="E36" s="32" t="s">
        <v>37</v>
      </c>
      <c r="F36" s="33">
        <v>38618</v>
      </c>
      <c r="G36" s="31">
        <v>6</v>
      </c>
      <c r="H36" s="31">
        <v>3</v>
      </c>
      <c r="I36" s="34">
        <v>1919</v>
      </c>
      <c r="J36" s="35">
        <v>337</v>
      </c>
      <c r="K36" s="34">
        <v>103762.5</v>
      </c>
      <c r="L36" s="35">
        <v>13091</v>
      </c>
      <c r="M36" s="36">
        <f t="shared" si="1"/>
        <v>5.6943620178041545</v>
      </c>
    </row>
    <row r="37" spans="1:13" ht="15.75" customHeight="1">
      <c r="A37" s="28">
        <f t="shared" si="0"/>
        <v>33</v>
      </c>
      <c r="B37" s="29"/>
      <c r="C37" s="30" t="s">
        <v>53</v>
      </c>
      <c r="D37" s="31" t="s">
        <v>12</v>
      </c>
      <c r="E37" s="32" t="s">
        <v>54</v>
      </c>
      <c r="F37" s="33">
        <v>38611</v>
      </c>
      <c r="G37" s="31">
        <v>7</v>
      </c>
      <c r="H37" s="31">
        <v>4</v>
      </c>
      <c r="I37" s="34">
        <v>1885</v>
      </c>
      <c r="J37" s="35">
        <v>335</v>
      </c>
      <c r="K37" s="34">
        <v>196563.5</v>
      </c>
      <c r="L37" s="35">
        <v>26455</v>
      </c>
      <c r="M37" s="37">
        <f t="shared" si="1"/>
        <v>5.626865671641791</v>
      </c>
    </row>
    <row r="38" spans="1:13" ht="15.75" customHeight="1">
      <c r="A38" s="28">
        <f t="shared" si="0"/>
        <v>34</v>
      </c>
      <c r="B38" s="29"/>
      <c r="C38" s="30" t="s">
        <v>65</v>
      </c>
      <c r="D38" s="31" t="s">
        <v>22</v>
      </c>
      <c r="E38" s="32" t="s">
        <v>66</v>
      </c>
      <c r="F38" s="33">
        <v>38639</v>
      </c>
      <c r="G38" s="31">
        <v>3</v>
      </c>
      <c r="H38" s="31">
        <v>1</v>
      </c>
      <c r="I38" s="34">
        <v>2357</v>
      </c>
      <c r="J38" s="35">
        <v>305</v>
      </c>
      <c r="K38" s="34">
        <v>21040</v>
      </c>
      <c r="L38" s="35">
        <v>2595</v>
      </c>
      <c r="M38" s="36">
        <f t="shared" si="1"/>
        <v>7.727868852459016</v>
      </c>
    </row>
    <row r="39" spans="1:13" ht="15.75" customHeight="1">
      <c r="A39" s="28">
        <f t="shared" si="0"/>
        <v>35</v>
      </c>
      <c r="B39" s="29"/>
      <c r="C39" s="30" t="s">
        <v>67</v>
      </c>
      <c r="D39" s="31" t="s">
        <v>12</v>
      </c>
      <c r="E39" s="32" t="s">
        <v>29</v>
      </c>
      <c r="F39" s="33">
        <v>38576</v>
      </c>
      <c r="G39" s="31">
        <v>12</v>
      </c>
      <c r="H39" s="31">
        <v>6</v>
      </c>
      <c r="I39" s="34">
        <v>1671.5</v>
      </c>
      <c r="J39" s="35">
        <v>302</v>
      </c>
      <c r="K39" s="34">
        <v>1194970.75</v>
      </c>
      <c r="L39" s="35">
        <v>168576</v>
      </c>
      <c r="M39" s="36">
        <f t="shared" si="1"/>
        <v>5.53476821192053</v>
      </c>
    </row>
    <row r="40" spans="1:13" ht="15.75" customHeight="1">
      <c r="A40" s="28">
        <f t="shared" si="0"/>
        <v>36</v>
      </c>
      <c r="B40" s="29"/>
      <c r="C40" s="30" t="s">
        <v>79</v>
      </c>
      <c r="D40" s="31" t="s">
        <v>19</v>
      </c>
      <c r="E40" s="32" t="s">
        <v>80</v>
      </c>
      <c r="F40" s="33">
        <v>38429</v>
      </c>
      <c r="G40" s="31">
        <v>25</v>
      </c>
      <c r="H40" s="31">
        <v>2</v>
      </c>
      <c r="I40" s="34">
        <v>920</v>
      </c>
      <c r="J40" s="35">
        <v>264</v>
      </c>
      <c r="K40" s="34">
        <v>3560444</v>
      </c>
      <c r="L40" s="35">
        <v>670294</v>
      </c>
      <c r="M40" s="36">
        <f t="shared" si="1"/>
        <v>3.484848484848485</v>
      </c>
    </row>
    <row r="41" spans="1:13" ht="15.75" customHeight="1">
      <c r="A41" s="28">
        <f t="shared" si="0"/>
        <v>37</v>
      </c>
      <c r="B41" s="29"/>
      <c r="C41" s="30" t="s">
        <v>51</v>
      </c>
      <c r="D41" s="31" t="s">
        <v>15</v>
      </c>
      <c r="E41" s="32" t="s">
        <v>52</v>
      </c>
      <c r="F41" s="33">
        <v>38506</v>
      </c>
      <c r="G41" s="31">
        <v>22</v>
      </c>
      <c r="H41" s="31">
        <v>5</v>
      </c>
      <c r="I41" s="34">
        <v>1589</v>
      </c>
      <c r="J41" s="35">
        <v>221</v>
      </c>
      <c r="K41" s="34">
        <v>1508237</v>
      </c>
      <c r="L41" s="35">
        <v>235908</v>
      </c>
      <c r="M41" s="36">
        <f t="shared" si="1"/>
        <v>7.1900452488687785</v>
      </c>
    </row>
    <row r="42" spans="1:13" ht="15.75" customHeight="1">
      <c r="A42" s="28">
        <f t="shared" si="0"/>
        <v>38</v>
      </c>
      <c r="B42" s="29"/>
      <c r="C42" s="30" t="s">
        <v>84</v>
      </c>
      <c r="D42" s="31" t="s">
        <v>32</v>
      </c>
      <c r="E42" s="32" t="s">
        <v>33</v>
      </c>
      <c r="F42" s="33">
        <v>38632</v>
      </c>
      <c r="G42" s="31">
        <v>4</v>
      </c>
      <c r="H42" s="31">
        <v>3</v>
      </c>
      <c r="I42" s="34">
        <v>828</v>
      </c>
      <c r="J42" s="35">
        <v>153</v>
      </c>
      <c r="K42" s="34">
        <v>21038</v>
      </c>
      <c r="L42" s="35">
        <v>2537</v>
      </c>
      <c r="M42" s="36">
        <f t="shared" si="1"/>
        <v>5.411764705882353</v>
      </c>
    </row>
    <row r="43" spans="1:13" ht="15.75" customHeight="1">
      <c r="A43" s="28">
        <f t="shared" si="0"/>
        <v>39</v>
      </c>
      <c r="B43" s="29"/>
      <c r="C43" s="30" t="s">
        <v>63</v>
      </c>
      <c r="D43" s="31" t="s">
        <v>19</v>
      </c>
      <c r="E43" s="32" t="s">
        <v>64</v>
      </c>
      <c r="F43" s="33">
        <v>38625</v>
      </c>
      <c r="G43" s="31">
        <v>5</v>
      </c>
      <c r="H43" s="31">
        <v>3</v>
      </c>
      <c r="I43" s="34">
        <v>480</v>
      </c>
      <c r="J43" s="35">
        <v>143</v>
      </c>
      <c r="K43" s="34">
        <v>62045</v>
      </c>
      <c r="L43" s="35">
        <v>8912</v>
      </c>
      <c r="M43" s="36">
        <f t="shared" si="1"/>
        <v>3.3566433566433567</v>
      </c>
    </row>
    <row r="44" spans="1:13" ht="15.75" customHeight="1">
      <c r="A44" s="28">
        <f t="shared" si="0"/>
        <v>40</v>
      </c>
      <c r="B44" s="29"/>
      <c r="C44" s="30" t="s">
        <v>100</v>
      </c>
      <c r="D44" s="31" t="s">
        <v>19</v>
      </c>
      <c r="E44" s="32" t="s">
        <v>101</v>
      </c>
      <c r="F44" s="33">
        <v>38611</v>
      </c>
      <c r="G44" s="31">
        <v>5</v>
      </c>
      <c r="H44" s="31">
        <v>3</v>
      </c>
      <c r="I44" s="34">
        <v>277</v>
      </c>
      <c r="J44" s="35">
        <v>73</v>
      </c>
      <c r="K44" s="34">
        <v>24537</v>
      </c>
      <c r="L44" s="35">
        <v>3010</v>
      </c>
      <c r="M44" s="36">
        <f t="shared" si="1"/>
        <v>3.7945205479452055</v>
      </c>
    </row>
    <row r="45" spans="1:13" ht="15.75" customHeight="1">
      <c r="A45" s="28">
        <f t="shared" si="0"/>
        <v>41</v>
      </c>
      <c r="B45" s="29"/>
      <c r="C45" s="30" t="s">
        <v>61</v>
      </c>
      <c r="D45" s="31" t="s">
        <v>12</v>
      </c>
      <c r="E45" s="32" t="s">
        <v>29</v>
      </c>
      <c r="F45" s="33">
        <v>38597</v>
      </c>
      <c r="G45" s="31">
        <v>9</v>
      </c>
      <c r="H45" s="31">
        <v>1</v>
      </c>
      <c r="I45" s="34">
        <v>268</v>
      </c>
      <c r="J45" s="35">
        <v>52</v>
      </c>
      <c r="K45" s="34">
        <v>1703553.75</v>
      </c>
      <c r="L45" s="35">
        <v>244878</v>
      </c>
      <c r="M45" s="36">
        <f t="shared" si="1"/>
        <v>5.153846153846154</v>
      </c>
    </row>
    <row r="46" spans="1:13" ht="15.75" customHeight="1">
      <c r="A46" s="28">
        <f t="shared" si="0"/>
        <v>42</v>
      </c>
      <c r="B46" s="29"/>
      <c r="C46" s="30" t="s">
        <v>39</v>
      </c>
      <c r="D46" s="31" t="s">
        <v>40</v>
      </c>
      <c r="E46" s="32" t="s">
        <v>41</v>
      </c>
      <c r="F46" s="33">
        <v>38625</v>
      </c>
      <c r="G46" s="31">
        <v>5</v>
      </c>
      <c r="H46" s="31">
        <v>1</v>
      </c>
      <c r="I46" s="34">
        <v>122</v>
      </c>
      <c r="J46" s="35">
        <v>28</v>
      </c>
      <c r="K46" s="34">
        <v>272538</v>
      </c>
      <c r="L46" s="35">
        <v>32400</v>
      </c>
      <c r="M46" s="36">
        <f t="shared" si="1"/>
        <v>4.357142857142857</v>
      </c>
    </row>
    <row r="47" spans="1:13" ht="15.75" customHeight="1">
      <c r="A47" s="28">
        <f t="shared" si="0"/>
        <v>43</v>
      </c>
      <c r="B47" s="29"/>
      <c r="C47" s="30" t="s">
        <v>117</v>
      </c>
      <c r="D47" s="31" t="s">
        <v>12</v>
      </c>
      <c r="E47" s="32" t="s">
        <v>13</v>
      </c>
      <c r="F47" s="33">
        <v>38527</v>
      </c>
      <c r="G47" s="31">
        <v>19</v>
      </c>
      <c r="H47" s="31">
        <v>1</v>
      </c>
      <c r="I47" s="34">
        <v>173</v>
      </c>
      <c r="J47" s="35">
        <v>26</v>
      </c>
      <c r="K47" s="34">
        <v>436269.5</v>
      </c>
      <c r="L47" s="35">
        <v>60259</v>
      </c>
      <c r="M47" s="36">
        <f t="shared" si="1"/>
        <v>6.653846153846154</v>
      </c>
    </row>
    <row r="48" spans="1:13" ht="15.75" customHeight="1">
      <c r="A48" s="28">
        <f t="shared" si="0"/>
        <v>44</v>
      </c>
      <c r="B48" s="29"/>
      <c r="C48" s="30" t="s">
        <v>98</v>
      </c>
      <c r="D48" s="31" t="s">
        <v>19</v>
      </c>
      <c r="E48" s="32" t="s">
        <v>25</v>
      </c>
      <c r="F48" s="33">
        <v>38583</v>
      </c>
      <c r="G48" s="31">
        <v>11</v>
      </c>
      <c r="H48" s="31">
        <v>1</v>
      </c>
      <c r="I48" s="34">
        <v>250</v>
      </c>
      <c r="J48" s="35">
        <v>25</v>
      </c>
      <c r="K48" s="34">
        <v>158870</v>
      </c>
      <c r="L48" s="35">
        <v>22863</v>
      </c>
      <c r="M48" s="36">
        <f t="shared" si="1"/>
        <v>10</v>
      </c>
    </row>
    <row r="49" spans="1:13" ht="15.75" customHeight="1">
      <c r="A49" s="28">
        <f t="shared" si="0"/>
        <v>45</v>
      </c>
      <c r="B49" s="29"/>
      <c r="C49" s="30" t="s">
        <v>120</v>
      </c>
      <c r="D49" s="31" t="s">
        <v>15</v>
      </c>
      <c r="E49" s="32" t="s">
        <v>35</v>
      </c>
      <c r="F49" s="33">
        <v>38457</v>
      </c>
      <c r="G49" s="31">
        <v>29</v>
      </c>
      <c r="H49" s="31">
        <v>1</v>
      </c>
      <c r="I49" s="34">
        <v>102</v>
      </c>
      <c r="J49" s="35">
        <v>17</v>
      </c>
      <c r="K49" s="34">
        <v>892620</v>
      </c>
      <c r="L49" s="35">
        <v>139823</v>
      </c>
      <c r="M49" s="36">
        <f t="shared" si="1"/>
        <v>6</v>
      </c>
    </row>
    <row r="50" spans="1:13" ht="15.75" customHeight="1">
      <c r="A50" s="28">
        <f t="shared" si="0"/>
        <v>46</v>
      </c>
      <c r="B50" s="29"/>
      <c r="C50" s="30" t="s">
        <v>58</v>
      </c>
      <c r="D50" s="31" t="s">
        <v>15</v>
      </c>
      <c r="E50" s="32" t="s">
        <v>50</v>
      </c>
      <c r="F50" s="33">
        <v>38485</v>
      </c>
      <c r="G50" s="31">
        <v>25</v>
      </c>
      <c r="H50" s="31">
        <v>25</v>
      </c>
      <c r="I50" s="34">
        <v>48</v>
      </c>
      <c r="J50" s="35">
        <v>8</v>
      </c>
      <c r="K50" s="34">
        <v>611811</v>
      </c>
      <c r="L50" s="35">
        <v>91940</v>
      </c>
      <c r="M50" s="36">
        <f t="shared" si="1"/>
        <v>6</v>
      </c>
    </row>
    <row r="51" spans="1:13" ht="15.75" customHeight="1" thickBot="1">
      <c r="A51" s="28">
        <f t="shared" si="0"/>
        <v>47</v>
      </c>
      <c r="B51" s="29"/>
      <c r="C51" s="30" t="s">
        <v>108</v>
      </c>
      <c r="D51" s="31" t="s">
        <v>19</v>
      </c>
      <c r="E51" s="32" t="s">
        <v>25</v>
      </c>
      <c r="F51" s="33">
        <v>38436</v>
      </c>
      <c r="G51" s="31">
        <v>32</v>
      </c>
      <c r="H51" s="31">
        <v>1</v>
      </c>
      <c r="I51" s="34">
        <v>16</v>
      </c>
      <c r="J51" s="35">
        <v>2</v>
      </c>
      <c r="K51" s="34">
        <v>652244</v>
      </c>
      <c r="L51" s="35">
        <v>107140</v>
      </c>
      <c r="M51" s="36">
        <f t="shared" si="1"/>
        <v>8</v>
      </c>
    </row>
    <row r="52" spans="1:13" s="55" customFormat="1" ht="19.5" customHeight="1" thickBot="1">
      <c r="A52" s="45"/>
      <c r="B52" s="46"/>
      <c r="C52" s="47" t="s">
        <v>121</v>
      </c>
      <c r="D52" s="47"/>
      <c r="E52" s="47"/>
      <c r="F52" s="47"/>
      <c r="G52" s="48"/>
      <c r="H52" s="49">
        <f>SUM(H5:H51)</f>
        <v>1241</v>
      </c>
      <c r="I52" s="50">
        <f>SUM(I5:I51)</f>
        <v>4712924.63</v>
      </c>
      <c r="J52" s="51">
        <f>SUM(J5:J51)</f>
        <v>687598</v>
      </c>
      <c r="K52" s="52"/>
      <c r="L52" s="53"/>
      <c r="M52" s="54">
        <f t="shared" si="1"/>
        <v>6.854186065113628</v>
      </c>
    </row>
    <row r="53" spans="1:6" ht="9.75" customHeight="1" thickBot="1">
      <c r="A53" s="56"/>
      <c r="C53" s="57"/>
      <c r="F53" s="59"/>
    </row>
    <row r="54" spans="1:13" ht="19.5" customHeight="1">
      <c r="A54" s="56"/>
      <c r="B54" s="61" t="s">
        <v>122</v>
      </c>
      <c r="C54" s="62"/>
      <c r="D54" s="62"/>
      <c r="E54" s="62"/>
      <c r="F54" s="62"/>
      <c r="G54" s="62"/>
      <c r="H54" s="63"/>
      <c r="I54" s="64">
        <v>1386110.83</v>
      </c>
      <c r="J54" s="65">
        <v>189772</v>
      </c>
      <c r="K54" s="66" t="s">
        <v>123</v>
      </c>
      <c r="L54" s="67"/>
      <c r="M54" s="68">
        <f>(J52-J54)/J54</f>
        <v>2.6232847838458784</v>
      </c>
    </row>
    <row r="55" spans="1:13" ht="19.5" customHeight="1" thickBot="1">
      <c r="A55" s="56"/>
      <c r="B55" s="69" t="s">
        <v>285</v>
      </c>
      <c r="C55" s="70"/>
      <c r="D55" s="70"/>
      <c r="E55" s="70"/>
      <c r="F55" s="70"/>
      <c r="G55" s="70"/>
      <c r="H55" s="71"/>
      <c r="I55" s="72">
        <v>2395870</v>
      </c>
      <c r="J55" s="73">
        <v>364297</v>
      </c>
      <c r="K55" s="74" t="s">
        <v>125</v>
      </c>
      <c r="L55" s="75"/>
      <c r="M55" s="76">
        <f>(+J52-J55)/J55</f>
        <v>0.8874654471488922</v>
      </c>
    </row>
    <row r="56" spans="1:13" ht="9.75" customHeight="1" thickBot="1">
      <c r="A56" s="56"/>
      <c r="B56" s="77"/>
      <c r="C56" s="78"/>
      <c r="D56" s="79"/>
      <c r="E56" s="80"/>
      <c r="F56" s="81"/>
      <c r="G56" s="81"/>
      <c r="H56" s="82"/>
      <c r="I56" s="83"/>
      <c r="J56" s="84"/>
      <c r="K56" s="85"/>
      <c r="L56" s="86"/>
      <c r="M56" s="87"/>
    </row>
    <row r="57" spans="1:13" ht="19.5" customHeight="1">
      <c r="A57" s="56"/>
      <c r="B57" s="61" t="s">
        <v>126</v>
      </c>
      <c r="C57" s="88"/>
      <c r="D57" s="89" t="s">
        <v>12</v>
      </c>
      <c r="E57" s="90">
        <f>SUMIF(WEDIST:WEDIST_TOTAL,"WB",WEADM:WEADM_TOTAL)</f>
        <v>118527</v>
      </c>
      <c r="F57" s="91" t="s">
        <v>15</v>
      </c>
      <c r="G57" s="92">
        <f>SUMIF(WEDIST:WEDIST_TOTAL,"UIP",WEADM:WEADM_TOTAL)</f>
        <v>136684</v>
      </c>
      <c r="H57" s="93">
        <f>SUMIF(WEDIST:WEDIST_TOTAL,"WB",WEADM:WEADM_TOTAL)</f>
        <v>118527</v>
      </c>
      <c r="I57" s="94" t="s">
        <v>19</v>
      </c>
      <c r="J57" s="95">
        <f>SUMIF(WEDIST:WEDIST_TOTAL,"OZEN",WEADM:WEADM_TOTAL)</f>
        <v>235150</v>
      </c>
      <c r="K57" s="94" t="s">
        <v>127</v>
      </c>
      <c r="L57" s="96">
        <f>+J52-E57-G57-J57</f>
        <v>197237</v>
      </c>
      <c r="M57" s="97"/>
    </row>
    <row r="58" spans="2:13" ht="19.5" customHeight="1" thickBot="1">
      <c r="B58" s="69" t="s">
        <v>128</v>
      </c>
      <c r="C58" s="98"/>
      <c r="D58" s="99"/>
      <c r="E58" s="100">
        <f>SUM(E57/J52)</f>
        <v>0.17237833734245883</v>
      </c>
      <c r="F58" s="101"/>
      <c r="G58" s="102">
        <f>SUM(G57/J52)</f>
        <v>0.19878475504582618</v>
      </c>
      <c r="H58" s="103"/>
      <c r="I58" s="104"/>
      <c r="J58" s="105">
        <f>SUM(J57/J52)</f>
        <v>0.34198761485635504</v>
      </c>
      <c r="K58" s="104"/>
      <c r="L58" s="106">
        <f>SUM(L57/J52)</f>
        <v>0.28684929275536</v>
      </c>
      <c r="M58" s="107"/>
    </row>
    <row r="59" spans="2:13" ht="9.75" customHeight="1" thickBot="1">
      <c r="B59" s="108"/>
      <c r="C59" s="109"/>
      <c r="D59" s="110"/>
      <c r="E59" s="111"/>
      <c r="F59" s="112"/>
      <c r="G59" s="113"/>
      <c r="H59" s="113"/>
      <c r="I59" s="114"/>
      <c r="J59" s="115"/>
      <c r="K59" s="114"/>
      <c r="L59" s="116"/>
      <c r="M59" s="116"/>
    </row>
    <row r="60" spans="2:13" ht="19.5" customHeight="1">
      <c r="B60" s="117" t="s">
        <v>129</v>
      </c>
      <c r="C60" s="118"/>
      <c r="D60" s="89" t="s">
        <v>12</v>
      </c>
      <c r="E60" s="90">
        <v>83526</v>
      </c>
      <c r="F60" s="91" t="s">
        <v>15</v>
      </c>
      <c r="G60" s="92">
        <v>204489</v>
      </c>
      <c r="H60" s="93"/>
      <c r="I60" s="94" t="s">
        <v>19</v>
      </c>
      <c r="J60" s="95">
        <v>64194</v>
      </c>
      <c r="K60" s="119"/>
      <c r="L60" s="120"/>
      <c r="M60" s="121"/>
    </row>
    <row r="61" spans="2:13" ht="19.5" customHeight="1" thickBot="1">
      <c r="B61" s="122"/>
      <c r="C61" s="123"/>
      <c r="D61" s="99"/>
      <c r="E61" s="100">
        <f>SUM(E60/J55)</f>
        <v>0.22927995564058995</v>
      </c>
      <c r="F61" s="101"/>
      <c r="G61" s="102">
        <f>SUM(G60/J55)</f>
        <v>0.5613249628736992</v>
      </c>
      <c r="H61" s="103"/>
      <c r="I61" s="104"/>
      <c r="J61" s="105">
        <f>SUM(J60/J55)</f>
        <v>0.1762133643702803</v>
      </c>
      <c r="K61" s="124"/>
      <c r="L61" s="125"/>
      <c r="M61" s="126"/>
    </row>
    <row r="62" ht="9.75" customHeight="1"/>
    <row r="63" spans="1:13" s="129" customFormat="1" ht="24.75" customHeight="1">
      <c r="A63" s="127"/>
      <c r="B63" s="128" t="s">
        <v>130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</row>
  </sheetData>
  <mergeCells count="35">
    <mergeCell ref="B63:M63"/>
    <mergeCell ref="B1:M1"/>
    <mergeCell ref="D3:D4"/>
    <mergeCell ref="E3:E4"/>
    <mergeCell ref="C3:C4"/>
    <mergeCell ref="F3:F4"/>
    <mergeCell ref="G3:G4"/>
    <mergeCell ref="H3:H4"/>
    <mergeCell ref="M3:M4"/>
    <mergeCell ref="K57:K58"/>
    <mergeCell ref="I3:J3"/>
    <mergeCell ref="K3:L3"/>
    <mergeCell ref="K54:L54"/>
    <mergeCell ref="B54:H54"/>
    <mergeCell ref="C52:G52"/>
    <mergeCell ref="G61:H61"/>
    <mergeCell ref="B55:H55"/>
    <mergeCell ref="K55:L55"/>
    <mergeCell ref="B57:C57"/>
    <mergeCell ref="D57:D58"/>
    <mergeCell ref="F57:F58"/>
    <mergeCell ref="G57:H57"/>
    <mergeCell ref="I57:I58"/>
    <mergeCell ref="L57:M57"/>
    <mergeCell ref="B58:C58"/>
    <mergeCell ref="L61:M61"/>
    <mergeCell ref="G58:H58"/>
    <mergeCell ref="L58:M58"/>
    <mergeCell ref="B60:C61"/>
    <mergeCell ref="D60:D61"/>
    <mergeCell ref="F60:F61"/>
    <mergeCell ref="G60:H60"/>
    <mergeCell ref="I60:I61"/>
    <mergeCell ref="K60:K61"/>
    <mergeCell ref="L60:M60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300" verticalDpi="3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111111111111111111111198">
    <pageSetUpPr fitToPage="1"/>
  </sheetPr>
  <dimension ref="A1:T194"/>
  <sheetViews>
    <sheetView showGridLines="0" zoomScale="85" zoomScaleNormal="85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4.7109375" style="1" bestFit="1" customWidth="1"/>
    <col min="2" max="2" width="1.7109375" style="18" customWidth="1"/>
    <col min="3" max="3" width="34.28125" style="18" customWidth="1"/>
    <col min="4" max="4" width="12.8515625" style="58" customWidth="1"/>
    <col min="5" max="5" width="16.28125" style="58" customWidth="1"/>
    <col min="6" max="6" width="9.28125" style="18" customWidth="1"/>
    <col min="7" max="7" width="8.7109375" style="18" customWidth="1"/>
    <col min="8" max="8" width="7.8515625" style="18" customWidth="1"/>
    <col min="9" max="9" width="19.421875" style="60" bestFit="1" customWidth="1"/>
    <col min="10" max="10" width="16.57421875" style="60" bestFit="1" customWidth="1"/>
    <col min="11" max="11" width="10.7109375" style="60" customWidth="1"/>
    <col min="12" max="12" width="11.7109375" style="18" customWidth="1"/>
    <col min="13" max="13" width="11.28125" style="18" bestFit="1" customWidth="1"/>
    <col min="14" max="16384" width="9.140625" style="18" customWidth="1"/>
  </cols>
  <sheetData>
    <row r="1" spans="1:20" s="5" customFormat="1" ht="90" customHeight="1" thickBot="1">
      <c r="A1" s="1"/>
      <c r="B1" s="2" t="s">
        <v>290</v>
      </c>
      <c r="C1" s="3"/>
      <c r="D1" s="3"/>
      <c r="E1" s="3"/>
      <c r="F1" s="3"/>
      <c r="G1" s="3"/>
      <c r="H1" s="3"/>
      <c r="I1" s="3"/>
      <c r="J1" s="3"/>
      <c r="K1" s="4"/>
      <c r="L1" s="130"/>
      <c r="M1" s="130"/>
      <c r="T1" s="6"/>
    </row>
    <row r="2" spans="1:13" s="10" customFormat="1" ht="4.5" customHeight="1" thickBot="1">
      <c r="A2" s="7"/>
      <c r="B2" s="8"/>
      <c r="K2" s="9"/>
      <c r="L2" s="9"/>
      <c r="M2" s="9"/>
    </row>
    <row r="3" spans="2:11" ht="15.75" customHeight="1">
      <c r="B3" s="11"/>
      <c r="C3" s="12" t="s">
        <v>0</v>
      </c>
      <c r="D3" s="13" t="s">
        <v>1</v>
      </c>
      <c r="E3" s="13" t="s">
        <v>2</v>
      </c>
      <c r="F3" s="14" t="s">
        <v>3</v>
      </c>
      <c r="G3" s="14" t="s">
        <v>131</v>
      </c>
      <c r="H3" s="14" t="s">
        <v>132</v>
      </c>
      <c r="I3" s="15" t="s">
        <v>7</v>
      </c>
      <c r="J3" s="16"/>
      <c r="K3" s="17" t="s">
        <v>8</v>
      </c>
    </row>
    <row r="4" spans="1:11" ht="15.75" customHeight="1" thickBot="1">
      <c r="A4" s="19"/>
      <c r="B4" s="20"/>
      <c r="C4" s="21"/>
      <c r="D4" s="22"/>
      <c r="E4" s="22"/>
      <c r="F4" s="23"/>
      <c r="G4" s="23"/>
      <c r="H4" s="23"/>
      <c r="I4" s="24" t="s">
        <v>9</v>
      </c>
      <c r="J4" s="26" t="s">
        <v>10</v>
      </c>
      <c r="K4" s="27"/>
    </row>
    <row r="5" spans="1:11" ht="15.75" customHeight="1">
      <c r="A5" s="28">
        <f aca="true" t="shared" si="0" ref="A5:A36">ROW()-4</f>
        <v>1</v>
      </c>
      <c r="B5" s="131"/>
      <c r="C5" s="30" t="s">
        <v>133</v>
      </c>
      <c r="D5" s="31" t="s">
        <v>19</v>
      </c>
      <c r="E5" s="32" t="s">
        <v>134</v>
      </c>
      <c r="F5" s="33">
        <v>38366</v>
      </c>
      <c r="G5" s="31">
        <v>250</v>
      </c>
      <c r="H5" s="31">
        <v>31</v>
      </c>
      <c r="I5" s="34">
        <v>15372721</v>
      </c>
      <c r="J5" s="35">
        <v>2586132</v>
      </c>
      <c r="K5" s="36">
        <f aca="true" t="shared" si="1" ref="K5:K36">I5/J5</f>
        <v>5.944290933332096</v>
      </c>
    </row>
    <row r="6" spans="1:11" ht="15.75" customHeight="1">
      <c r="A6" s="28">
        <f t="shared" si="0"/>
        <v>2</v>
      </c>
      <c r="B6" s="131"/>
      <c r="C6" s="30" t="s">
        <v>135</v>
      </c>
      <c r="D6" s="31" t="s">
        <v>15</v>
      </c>
      <c r="E6" s="32" t="s">
        <v>136</v>
      </c>
      <c r="F6" s="33">
        <v>38373</v>
      </c>
      <c r="G6" s="31">
        <v>150</v>
      </c>
      <c r="H6" s="31">
        <v>32</v>
      </c>
      <c r="I6" s="34">
        <v>6060372</v>
      </c>
      <c r="J6" s="35">
        <v>934612</v>
      </c>
      <c r="K6" s="36">
        <f t="shared" si="1"/>
        <v>6.4843721244751835</v>
      </c>
    </row>
    <row r="7" spans="1:11" ht="15.75" customHeight="1">
      <c r="A7" s="28">
        <f t="shared" si="0"/>
        <v>3</v>
      </c>
      <c r="B7" s="131"/>
      <c r="C7" s="30" t="s">
        <v>137</v>
      </c>
      <c r="D7" s="31" t="s">
        <v>12</v>
      </c>
      <c r="E7" s="32" t="s">
        <v>138</v>
      </c>
      <c r="F7" s="33">
        <v>38359</v>
      </c>
      <c r="G7" s="31">
        <v>174</v>
      </c>
      <c r="H7" s="31">
        <v>38</v>
      </c>
      <c r="I7" s="34">
        <v>5601463</v>
      </c>
      <c r="J7" s="35">
        <v>897000</v>
      </c>
      <c r="K7" s="36">
        <f t="shared" si="1"/>
        <v>6.244663322185061</v>
      </c>
    </row>
    <row r="8" spans="1:11" ht="15.75" customHeight="1">
      <c r="A8" s="28">
        <f t="shared" si="0"/>
        <v>4</v>
      </c>
      <c r="B8" s="131"/>
      <c r="C8" s="30" t="s">
        <v>139</v>
      </c>
      <c r="D8" s="31" t="s">
        <v>19</v>
      </c>
      <c r="E8" s="32" t="s">
        <v>80</v>
      </c>
      <c r="F8" s="33">
        <v>38401</v>
      </c>
      <c r="G8" s="31">
        <v>95</v>
      </c>
      <c r="H8" s="31">
        <v>25</v>
      </c>
      <c r="I8" s="34">
        <v>3560444</v>
      </c>
      <c r="J8" s="35">
        <v>670294</v>
      </c>
      <c r="K8" s="36">
        <f t="shared" si="1"/>
        <v>5.3117646883307925</v>
      </c>
    </row>
    <row r="9" spans="1:11" ht="15.75" customHeight="1">
      <c r="A9" s="28">
        <f t="shared" si="0"/>
        <v>5</v>
      </c>
      <c r="B9" s="131"/>
      <c r="C9" s="30" t="s">
        <v>140</v>
      </c>
      <c r="D9" s="31" t="s">
        <v>19</v>
      </c>
      <c r="E9" s="32" t="s">
        <v>25</v>
      </c>
      <c r="F9" s="33">
        <v>38478</v>
      </c>
      <c r="G9" s="31">
        <v>110</v>
      </c>
      <c r="H9" s="31">
        <v>23</v>
      </c>
      <c r="I9" s="34">
        <v>4152703</v>
      </c>
      <c r="J9" s="35">
        <v>647379</v>
      </c>
      <c r="K9" s="36">
        <f t="shared" si="1"/>
        <v>6.414639646945607</v>
      </c>
    </row>
    <row r="10" spans="1:11" ht="15.75" customHeight="1">
      <c r="A10" s="28">
        <f t="shared" si="0"/>
        <v>6</v>
      </c>
      <c r="B10" s="131"/>
      <c r="C10" s="30" t="s">
        <v>141</v>
      </c>
      <c r="D10" s="31" t="s">
        <v>15</v>
      </c>
      <c r="E10" s="32" t="s">
        <v>50</v>
      </c>
      <c r="F10" s="33">
        <v>38534</v>
      </c>
      <c r="G10" s="31">
        <v>140</v>
      </c>
      <c r="H10" s="31">
        <v>14</v>
      </c>
      <c r="I10" s="34">
        <v>4378284</v>
      </c>
      <c r="J10" s="35">
        <v>642462</v>
      </c>
      <c r="K10" s="36">
        <f t="shared" si="1"/>
        <v>6.8148528628930585</v>
      </c>
    </row>
    <row r="11" spans="1:11" ht="15.75" customHeight="1">
      <c r="A11" s="28">
        <f t="shared" si="0"/>
        <v>7</v>
      </c>
      <c r="B11" s="131"/>
      <c r="C11" s="30" t="s">
        <v>142</v>
      </c>
      <c r="D11" s="31" t="s">
        <v>19</v>
      </c>
      <c r="E11" s="32" t="s">
        <v>143</v>
      </c>
      <c r="F11" s="33">
        <v>38401</v>
      </c>
      <c r="G11" s="31">
        <v>112</v>
      </c>
      <c r="H11" s="31">
        <v>26</v>
      </c>
      <c r="I11" s="34">
        <v>3810327</v>
      </c>
      <c r="J11" s="35">
        <v>637839</v>
      </c>
      <c r="K11" s="36">
        <f t="shared" si="1"/>
        <v>5.973806869758669</v>
      </c>
    </row>
    <row r="12" spans="1:11" ht="15.75" customHeight="1">
      <c r="A12" s="28">
        <f t="shared" si="0"/>
        <v>8</v>
      </c>
      <c r="B12" s="131"/>
      <c r="C12" s="30" t="s">
        <v>144</v>
      </c>
      <c r="D12" s="31" t="s">
        <v>12</v>
      </c>
      <c r="E12" s="32" t="s">
        <v>29</v>
      </c>
      <c r="F12" s="33">
        <v>38387</v>
      </c>
      <c r="G12" s="31">
        <v>148</v>
      </c>
      <c r="H12" s="31">
        <v>20</v>
      </c>
      <c r="I12" s="34">
        <v>3080002</v>
      </c>
      <c r="J12" s="35">
        <v>454382</v>
      </c>
      <c r="K12" s="36">
        <f t="shared" si="1"/>
        <v>6.778441927717207</v>
      </c>
    </row>
    <row r="13" spans="1:11" ht="15.75" customHeight="1">
      <c r="A13" s="28">
        <f t="shared" si="0"/>
        <v>9</v>
      </c>
      <c r="B13" s="131"/>
      <c r="C13" s="30" t="s">
        <v>145</v>
      </c>
      <c r="D13" s="31" t="s">
        <v>15</v>
      </c>
      <c r="E13" s="32" t="s">
        <v>35</v>
      </c>
      <c r="F13" s="33">
        <v>38366</v>
      </c>
      <c r="G13" s="31">
        <v>120</v>
      </c>
      <c r="H13" s="31">
        <v>32</v>
      </c>
      <c r="I13" s="34">
        <v>2740382</v>
      </c>
      <c r="J13" s="35">
        <v>441169</v>
      </c>
      <c r="K13" s="36">
        <f t="shared" si="1"/>
        <v>6.211637717065343</v>
      </c>
    </row>
    <row r="14" spans="1:11" ht="15.75" customHeight="1">
      <c r="A14" s="28">
        <f t="shared" si="0"/>
        <v>10</v>
      </c>
      <c r="B14" s="131"/>
      <c r="C14" s="30" t="s">
        <v>146</v>
      </c>
      <c r="D14" s="31" t="s">
        <v>15</v>
      </c>
      <c r="E14" s="32" t="s">
        <v>52</v>
      </c>
      <c r="F14" s="33">
        <v>38429</v>
      </c>
      <c r="G14" s="31">
        <v>110</v>
      </c>
      <c r="H14" s="31">
        <v>22</v>
      </c>
      <c r="I14" s="34">
        <v>2526641</v>
      </c>
      <c r="J14" s="35">
        <v>407889</v>
      </c>
      <c r="K14" s="36">
        <f t="shared" si="1"/>
        <v>6.194432799119368</v>
      </c>
    </row>
    <row r="15" spans="1:11" ht="15.75" customHeight="1">
      <c r="A15" s="28">
        <f t="shared" si="0"/>
        <v>11</v>
      </c>
      <c r="B15" s="131"/>
      <c r="C15" s="30" t="s">
        <v>73</v>
      </c>
      <c r="D15" s="31" t="s">
        <v>74</v>
      </c>
      <c r="E15" s="32" t="s">
        <v>75</v>
      </c>
      <c r="F15" s="33">
        <v>38513</v>
      </c>
      <c r="G15" s="31">
        <v>60</v>
      </c>
      <c r="H15" s="31">
        <v>20</v>
      </c>
      <c r="I15" s="34">
        <v>2859908.5</v>
      </c>
      <c r="J15" s="35">
        <v>403826</v>
      </c>
      <c r="K15" s="36">
        <f t="shared" si="1"/>
        <v>7.082031617577868</v>
      </c>
    </row>
    <row r="16" spans="1:11" ht="15.75" customHeight="1">
      <c r="A16" s="28">
        <f t="shared" si="0"/>
        <v>12</v>
      </c>
      <c r="B16" s="131"/>
      <c r="C16" s="30" t="s">
        <v>147</v>
      </c>
      <c r="D16" s="31" t="s">
        <v>12</v>
      </c>
      <c r="E16" s="32" t="s">
        <v>148</v>
      </c>
      <c r="F16" s="33">
        <v>38380</v>
      </c>
      <c r="G16" s="31">
        <v>135</v>
      </c>
      <c r="H16" s="31">
        <v>19</v>
      </c>
      <c r="I16" s="34">
        <v>2500093.25</v>
      </c>
      <c r="J16" s="35">
        <v>382497</v>
      </c>
      <c r="K16" s="36">
        <f t="shared" si="1"/>
        <v>6.536242767917134</v>
      </c>
    </row>
    <row r="17" spans="1:11" ht="15.75" customHeight="1">
      <c r="A17" s="28">
        <f t="shared" si="0"/>
        <v>13</v>
      </c>
      <c r="B17" s="131"/>
      <c r="C17" s="30" t="s">
        <v>149</v>
      </c>
      <c r="D17" s="31" t="s">
        <v>12</v>
      </c>
      <c r="E17" s="32" t="s">
        <v>29</v>
      </c>
      <c r="F17" s="33">
        <v>38422</v>
      </c>
      <c r="G17" s="31">
        <v>115</v>
      </c>
      <c r="H17" s="31">
        <v>20</v>
      </c>
      <c r="I17" s="34">
        <v>2440025.75</v>
      </c>
      <c r="J17" s="35">
        <v>371281</v>
      </c>
      <c r="K17" s="36">
        <f t="shared" si="1"/>
        <v>6.571911167013663</v>
      </c>
    </row>
    <row r="18" spans="1:11" ht="15.75" customHeight="1">
      <c r="A18" s="28">
        <f t="shared" si="0"/>
        <v>14</v>
      </c>
      <c r="B18" s="131"/>
      <c r="C18" s="30" t="s">
        <v>119</v>
      </c>
      <c r="D18" s="31" t="s">
        <v>19</v>
      </c>
      <c r="E18" s="32" t="s">
        <v>25</v>
      </c>
      <c r="F18" s="33">
        <v>38491</v>
      </c>
      <c r="G18" s="31">
        <v>103</v>
      </c>
      <c r="H18" s="31">
        <v>22</v>
      </c>
      <c r="I18" s="34">
        <v>2239131</v>
      </c>
      <c r="J18" s="35">
        <v>328841</v>
      </c>
      <c r="K18" s="36">
        <f t="shared" si="1"/>
        <v>6.809160049993766</v>
      </c>
    </row>
    <row r="19" spans="1:11" ht="15.75" customHeight="1">
      <c r="A19" s="28">
        <f t="shared" si="0"/>
        <v>15</v>
      </c>
      <c r="B19" s="131"/>
      <c r="C19" s="30" t="s">
        <v>61</v>
      </c>
      <c r="D19" s="31" t="s">
        <v>12</v>
      </c>
      <c r="E19" s="32" t="s">
        <v>29</v>
      </c>
      <c r="F19" s="33">
        <v>38597</v>
      </c>
      <c r="G19" s="31">
        <v>101</v>
      </c>
      <c r="H19" s="31">
        <v>9</v>
      </c>
      <c r="I19" s="34">
        <v>1703553.75</v>
      </c>
      <c r="J19" s="35">
        <v>244878</v>
      </c>
      <c r="K19" s="36">
        <f t="shared" si="1"/>
        <v>6.956744787200157</v>
      </c>
    </row>
    <row r="20" spans="1:11" ht="15.75" customHeight="1">
      <c r="A20" s="28">
        <f t="shared" si="0"/>
        <v>16</v>
      </c>
      <c r="B20" s="131"/>
      <c r="C20" s="30" t="s">
        <v>51</v>
      </c>
      <c r="D20" s="31" t="s">
        <v>15</v>
      </c>
      <c r="E20" s="32" t="s">
        <v>35</v>
      </c>
      <c r="F20" s="33">
        <v>38506</v>
      </c>
      <c r="G20" s="31">
        <v>106</v>
      </c>
      <c r="H20" s="31">
        <v>22</v>
      </c>
      <c r="I20" s="34">
        <v>1508237</v>
      </c>
      <c r="J20" s="35">
        <v>235908</v>
      </c>
      <c r="K20" s="36">
        <f t="shared" si="1"/>
        <v>6.39332705970124</v>
      </c>
    </row>
    <row r="21" spans="1:11" ht="15.75" customHeight="1">
      <c r="A21" s="28">
        <f t="shared" si="0"/>
        <v>17</v>
      </c>
      <c r="B21" s="131"/>
      <c r="C21" s="30" t="s">
        <v>150</v>
      </c>
      <c r="D21" s="31" t="s">
        <v>15</v>
      </c>
      <c r="E21" s="32" t="s">
        <v>16</v>
      </c>
      <c r="F21" s="33">
        <v>38394</v>
      </c>
      <c r="G21" s="31">
        <v>116</v>
      </c>
      <c r="H21" s="31">
        <v>27</v>
      </c>
      <c r="I21" s="34">
        <v>1686787</v>
      </c>
      <c r="J21" s="35">
        <v>227054</v>
      </c>
      <c r="K21" s="36">
        <f t="shared" si="1"/>
        <v>7.429012481612304</v>
      </c>
    </row>
    <row r="22" spans="1:11" ht="15.75" customHeight="1">
      <c r="A22" s="28">
        <f t="shared" si="0"/>
        <v>18</v>
      </c>
      <c r="B22" s="131"/>
      <c r="C22" s="30" t="s">
        <v>151</v>
      </c>
      <c r="D22" s="31" t="s">
        <v>12</v>
      </c>
      <c r="E22" s="32" t="s">
        <v>29</v>
      </c>
      <c r="F22" s="33">
        <v>38366</v>
      </c>
      <c r="G22" s="31">
        <v>89</v>
      </c>
      <c r="H22" s="31">
        <v>24</v>
      </c>
      <c r="I22" s="34">
        <v>1419478.5</v>
      </c>
      <c r="J22" s="35">
        <v>219244</v>
      </c>
      <c r="K22" s="36">
        <f t="shared" si="1"/>
        <v>6.474423473390378</v>
      </c>
    </row>
    <row r="23" spans="1:11" ht="15.75" customHeight="1">
      <c r="A23" s="28">
        <f t="shared" si="0"/>
        <v>19</v>
      </c>
      <c r="B23" s="131"/>
      <c r="C23" s="30" t="s">
        <v>152</v>
      </c>
      <c r="D23" s="31" t="s">
        <v>12</v>
      </c>
      <c r="E23" s="32" t="s">
        <v>29</v>
      </c>
      <c r="F23" s="33">
        <v>38520</v>
      </c>
      <c r="G23" s="31">
        <v>95</v>
      </c>
      <c r="H23" s="31">
        <v>17</v>
      </c>
      <c r="I23" s="34">
        <v>1444185.75</v>
      </c>
      <c r="J23" s="35">
        <v>214292</v>
      </c>
      <c r="K23" s="36">
        <f t="shared" si="1"/>
        <v>6.739335812816157</v>
      </c>
    </row>
    <row r="24" spans="1:11" ht="15.75" customHeight="1">
      <c r="A24" s="28">
        <f t="shared" si="0"/>
        <v>20</v>
      </c>
      <c r="B24" s="131"/>
      <c r="C24" s="30" t="s">
        <v>276</v>
      </c>
      <c r="D24" s="31" t="s">
        <v>19</v>
      </c>
      <c r="E24" s="32" t="s">
        <v>134</v>
      </c>
      <c r="F24" s="33">
        <v>38653</v>
      </c>
      <c r="G24" s="31">
        <v>180</v>
      </c>
      <c r="H24" s="31">
        <v>1</v>
      </c>
      <c r="I24" s="34">
        <v>1350410</v>
      </c>
      <c r="J24" s="35">
        <v>208954</v>
      </c>
      <c r="K24" s="36">
        <f t="shared" si="1"/>
        <v>6.462714281612221</v>
      </c>
    </row>
    <row r="25" spans="1:11" ht="15.75" customHeight="1">
      <c r="A25" s="28">
        <f t="shared" si="0"/>
        <v>21</v>
      </c>
      <c r="B25" s="131"/>
      <c r="C25" s="30" t="s">
        <v>153</v>
      </c>
      <c r="D25" s="31" t="s">
        <v>15</v>
      </c>
      <c r="E25" s="32" t="s">
        <v>16</v>
      </c>
      <c r="F25" s="33">
        <v>38464</v>
      </c>
      <c r="G25" s="31">
        <v>100</v>
      </c>
      <c r="H25" s="31">
        <v>20</v>
      </c>
      <c r="I25" s="34">
        <v>1516371</v>
      </c>
      <c r="J25" s="35">
        <v>208467</v>
      </c>
      <c r="K25" s="36">
        <f t="shared" si="1"/>
        <v>7.273913856869433</v>
      </c>
    </row>
    <row r="26" spans="1:11" ht="15.75" customHeight="1">
      <c r="A26" s="28">
        <f t="shared" si="0"/>
        <v>22</v>
      </c>
      <c r="B26" s="131"/>
      <c r="C26" s="30" t="s">
        <v>154</v>
      </c>
      <c r="D26" s="31" t="s">
        <v>12</v>
      </c>
      <c r="E26" s="32" t="s">
        <v>22</v>
      </c>
      <c r="F26" s="33">
        <v>38401</v>
      </c>
      <c r="G26" s="31">
        <v>73</v>
      </c>
      <c r="H26" s="31">
        <v>15</v>
      </c>
      <c r="I26" s="34">
        <v>1467691.75</v>
      </c>
      <c r="J26" s="35">
        <v>206034</v>
      </c>
      <c r="K26" s="36">
        <f t="shared" si="1"/>
        <v>7.123541502858751</v>
      </c>
    </row>
    <row r="27" spans="1:11" ht="15.75" customHeight="1">
      <c r="A27" s="28">
        <f t="shared" si="0"/>
        <v>23</v>
      </c>
      <c r="B27" s="131"/>
      <c r="C27" s="30" t="s">
        <v>155</v>
      </c>
      <c r="D27" s="31" t="s">
        <v>56</v>
      </c>
      <c r="E27" s="32" t="s">
        <v>156</v>
      </c>
      <c r="F27" s="33">
        <v>38457</v>
      </c>
      <c r="G27" s="31">
        <v>125</v>
      </c>
      <c r="H27" s="31">
        <v>22</v>
      </c>
      <c r="I27" s="34">
        <v>1322396</v>
      </c>
      <c r="J27" s="35">
        <v>205845</v>
      </c>
      <c r="K27" s="36">
        <f t="shared" si="1"/>
        <v>6.424231824916807</v>
      </c>
    </row>
    <row r="28" spans="1:11" ht="15.75" customHeight="1">
      <c r="A28" s="28">
        <f t="shared" si="0"/>
        <v>24</v>
      </c>
      <c r="B28" s="131"/>
      <c r="C28" s="30" t="s">
        <v>157</v>
      </c>
      <c r="D28" s="31" t="s">
        <v>12</v>
      </c>
      <c r="E28" s="32" t="s">
        <v>22</v>
      </c>
      <c r="F28" s="33">
        <v>38499</v>
      </c>
      <c r="G28" s="31">
        <v>103</v>
      </c>
      <c r="H28" s="31">
        <v>17</v>
      </c>
      <c r="I28" s="34">
        <v>1327390.25</v>
      </c>
      <c r="J28" s="35">
        <v>205430</v>
      </c>
      <c r="K28" s="36">
        <f t="shared" si="1"/>
        <v>6.4615209560434215</v>
      </c>
    </row>
    <row r="29" spans="1:11" ht="15.75" customHeight="1">
      <c r="A29" s="28">
        <f t="shared" si="0"/>
        <v>25</v>
      </c>
      <c r="B29" s="131"/>
      <c r="C29" s="30" t="s">
        <v>158</v>
      </c>
      <c r="D29" s="31" t="s">
        <v>22</v>
      </c>
      <c r="E29" s="32" t="s">
        <v>159</v>
      </c>
      <c r="F29" s="33">
        <v>38352</v>
      </c>
      <c r="G29" s="31">
        <v>41</v>
      </c>
      <c r="H29" s="31">
        <v>25</v>
      </c>
      <c r="I29" s="34">
        <v>1467654</v>
      </c>
      <c r="J29" s="35">
        <v>204105</v>
      </c>
      <c r="K29" s="36">
        <f t="shared" si="1"/>
        <v>7.190681266994929</v>
      </c>
    </row>
    <row r="30" spans="1:11" ht="15.75" customHeight="1">
      <c r="A30" s="28">
        <f t="shared" si="0"/>
        <v>26</v>
      </c>
      <c r="B30" s="131"/>
      <c r="C30" s="30" t="s">
        <v>160</v>
      </c>
      <c r="D30" s="31" t="s">
        <v>12</v>
      </c>
      <c r="E30" s="32" t="s">
        <v>161</v>
      </c>
      <c r="F30" s="33">
        <v>38422</v>
      </c>
      <c r="G30" s="31">
        <v>45</v>
      </c>
      <c r="H30" s="31">
        <v>26</v>
      </c>
      <c r="I30" s="34">
        <v>1211494</v>
      </c>
      <c r="J30" s="35">
        <v>191400</v>
      </c>
      <c r="K30" s="36">
        <f t="shared" si="1"/>
        <v>6.329644723092999</v>
      </c>
    </row>
    <row r="31" spans="1:11" ht="15.75" customHeight="1">
      <c r="A31" s="28">
        <f t="shared" si="0"/>
        <v>27</v>
      </c>
      <c r="B31" s="131"/>
      <c r="C31" s="30" t="s">
        <v>96</v>
      </c>
      <c r="D31" s="31" t="s">
        <v>15</v>
      </c>
      <c r="E31" s="32" t="s">
        <v>16</v>
      </c>
      <c r="F31" s="33">
        <v>38590</v>
      </c>
      <c r="G31" s="31">
        <v>80</v>
      </c>
      <c r="H31" s="31">
        <v>9</v>
      </c>
      <c r="I31" s="34">
        <v>1276834</v>
      </c>
      <c r="J31" s="35">
        <v>190270</v>
      </c>
      <c r="K31" s="36">
        <f t="shared" si="1"/>
        <v>6.7106427707993905</v>
      </c>
    </row>
    <row r="32" spans="1:11" ht="15.75" customHeight="1">
      <c r="A32" s="28">
        <f t="shared" si="0"/>
        <v>28</v>
      </c>
      <c r="B32" s="131"/>
      <c r="C32" s="30" t="s">
        <v>34</v>
      </c>
      <c r="D32" s="31" t="s">
        <v>15</v>
      </c>
      <c r="E32" s="32" t="s">
        <v>35</v>
      </c>
      <c r="F32" s="33">
        <v>38611</v>
      </c>
      <c r="G32" s="31">
        <v>105</v>
      </c>
      <c r="H32" s="31">
        <v>7</v>
      </c>
      <c r="I32" s="34">
        <v>1398162</v>
      </c>
      <c r="J32" s="35">
        <v>187495</v>
      </c>
      <c r="K32" s="36">
        <f t="shared" si="1"/>
        <v>7.457062855009467</v>
      </c>
    </row>
    <row r="33" spans="1:11" ht="15.75" customHeight="1">
      <c r="A33" s="28">
        <f t="shared" si="0"/>
        <v>29</v>
      </c>
      <c r="B33" s="131"/>
      <c r="C33" s="30" t="s">
        <v>162</v>
      </c>
      <c r="D33" s="31" t="s">
        <v>19</v>
      </c>
      <c r="E33" s="32" t="s">
        <v>25</v>
      </c>
      <c r="F33" s="33">
        <v>38443</v>
      </c>
      <c r="G33" s="31">
        <v>70</v>
      </c>
      <c r="H33" s="31">
        <v>25</v>
      </c>
      <c r="I33" s="34">
        <v>1196762.25</v>
      </c>
      <c r="J33" s="35">
        <v>183950</v>
      </c>
      <c r="K33" s="36">
        <f t="shared" si="1"/>
        <v>6.505910573525415</v>
      </c>
    </row>
    <row r="34" spans="1:11" ht="15.75" customHeight="1">
      <c r="A34" s="28">
        <f t="shared" si="0"/>
        <v>30</v>
      </c>
      <c r="B34" s="131"/>
      <c r="C34" s="30" t="s">
        <v>277</v>
      </c>
      <c r="D34" s="31" t="s">
        <v>22</v>
      </c>
      <c r="E34" s="32" t="s">
        <v>278</v>
      </c>
      <c r="F34" s="33">
        <v>38653</v>
      </c>
      <c r="G34" s="31">
        <v>1</v>
      </c>
      <c r="H34" s="31">
        <v>162</v>
      </c>
      <c r="I34" s="34">
        <v>1400263</v>
      </c>
      <c r="J34" s="35">
        <v>182125</v>
      </c>
      <c r="K34" s="36">
        <f t="shared" si="1"/>
        <v>7.688472203157172</v>
      </c>
    </row>
    <row r="35" spans="1:11" ht="15.75" customHeight="1">
      <c r="A35" s="28">
        <f t="shared" si="0"/>
        <v>31</v>
      </c>
      <c r="B35" s="131"/>
      <c r="C35" s="30" t="s">
        <v>163</v>
      </c>
      <c r="D35" s="31" t="s">
        <v>22</v>
      </c>
      <c r="E35" s="32" t="s">
        <v>164</v>
      </c>
      <c r="F35" s="33">
        <v>38485</v>
      </c>
      <c r="G35" s="31">
        <v>83</v>
      </c>
      <c r="H35" s="31">
        <v>21</v>
      </c>
      <c r="I35" s="43">
        <v>1079336.75</v>
      </c>
      <c r="J35" s="44">
        <v>179926</v>
      </c>
      <c r="K35" s="36">
        <f t="shared" si="1"/>
        <v>5.99878144348232</v>
      </c>
    </row>
    <row r="36" spans="1:11" ht="15.75" customHeight="1">
      <c r="A36" s="28">
        <f t="shared" si="0"/>
        <v>32</v>
      </c>
      <c r="B36" s="131"/>
      <c r="C36" s="30" t="s">
        <v>165</v>
      </c>
      <c r="D36" s="31" t="s">
        <v>12</v>
      </c>
      <c r="E36" s="32" t="s">
        <v>45</v>
      </c>
      <c r="F36" s="33">
        <v>38415</v>
      </c>
      <c r="G36" s="31">
        <v>75</v>
      </c>
      <c r="H36" s="31">
        <v>20</v>
      </c>
      <c r="I36" s="34">
        <v>1315575.5</v>
      </c>
      <c r="J36" s="35">
        <v>178465</v>
      </c>
      <c r="K36" s="36">
        <f t="shared" si="1"/>
        <v>7.371616283304849</v>
      </c>
    </row>
    <row r="37" spans="1:11" ht="15.75" customHeight="1">
      <c r="A37" s="28">
        <f aca="true" t="shared" si="2" ref="A37:A68">ROW()-4</f>
        <v>33</v>
      </c>
      <c r="B37" s="131"/>
      <c r="C37" s="30" t="s">
        <v>166</v>
      </c>
      <c r="D37" s="31" t="s">
        <v>19</v>
      </c>
      <c r="E37" s="32" t="s">
        <v>27</v>
      </c>
      <c r="F37" s="33">
        <v>38506</v>
      </c>
      <c r="G37" s="31">
        <v>70</v>
      </c>
      <c r="H37" s="31">
        <v>18</v>
      </c>
      <c r="I37" s="34">
        <v>1156432</v>
      </c>
      <c r="J37" s="35">
        <v>178120</v>
      </c>
      <c r="K37" s="36">
        <f aca="true" t="shared" si="3" ref="K37:K68">I37/J37</f>
        <v>6.492432068268583</v>
      </c>
    </row>
    <row r="38" spans="1:11" ht="15.75" customHeight="1">
      <c r="A38" s="28">
        <f t="shared" si="2"/>
        <v>34</v>
      </c>
      <c r="B38" s="131"/>
      <c r="C38" s="30" t="s">
        <v>167</v>
      </c>
      <c r="D38" s="31" t="s">
        <v>12</v>
      </c>
      <c r="E38" s="32" t="s">
        <v>29</v>
      </c>
      <c r="F38" s="33">
        <v>38576</v>
      </c>
      <c r="G38" s="31">
        <v>79</v>
      </c>
      <c r="H38" s="31">
        <v>12</v>
      </c>
      <c r="I38" s="34">
        <v>1194970.75</v>
      </c>
      <c r="J38" s="35">
        <v>168576</v>
      </c>
      <c r="K38" s="36">
        <f t="shared" si="3"/>
        <v>7.088617300208808</v>
      </c>
    </row>
    <row r="39" spans="1:11" ht="15.75" customHeight="1">
      <c r="A39" s="28">
        <f t="shared" si="2"/>
        <v>35</v>
      </c>
      <c r="B39" s="131"/>
      <c r="C39" s="30" t="s">
        <v>168</v>
      </c>
      <c r="D39" s="31" t="s">
        <v>12</v>
      </c>
      <c r="E39" s="32" t="s">
        <v>45</v>
      </c>
      <c r="F39" s="33">
        <v>38429</v>
      </c>
      <c r="G39" s="31">
        <v>74</v>
      </c>
      <c r="H39" s="31">
        <v>18</v>
      </c>
      <c r="I39" s="34">
        <v>1179135.5</v>
      </c>
      <c r="J39" s="35">
        <v>162213</v>
      </c>
      <c r="K39" s="36">
        <f t="shared" si="3"/>
        <v>7.26905673404721</v>
      </c>
    </row>
    <row r="40" spans="1:11" ht="15.75" customHeight="1">
      <c r="A40" s="28">
        <f t="shared" si="2"/>
        <v>36</v>
      </c>
      <c r="B40" s="131"/>
      <c r="C40" s="30" t="s">
        <v>11</v>
      </c>
      <c r="D40" s="31" t="s">
        <v>12</v>
      </c>
      <c r="E40" s="32" t="s">
        <v>13</v>
      </c>
      <c r="F40" s="33">
        <v>38639</v>
      </c>
      <c r="G40" s="31">
        <v>89</v>
      </c>
      <c r="H40" s="31">
        <v>3</v>
      </c>
      <c r="I40" s="34">
        <v>1255434.5</v>
      </c>
      <c r="J40" s="35">
        <v>161156</v>
      </c>
      <c r="K40" s="36">
        <f t="shared" si="3"/>
        <v>7.790181563205838</v>
      </c>
    </row>
    <row r="41" spans="1:11" ht="15.75" customHeight="1">
      <c r="A41" s="28">
        <f t="shared" si="2"/>
        <v>37</v>
      </c>
      <c r="B41" s="131"/>
      <c r="C41" s="30" t="s">
        <v>169</v>
      </c>
      <c r="D41" s="31" t="s">
        <v>15</v>
      </c>
      <c r="E41" s="32" t="s">
        <v>52</v>
      </c>
      <c r="F41" s="33">
        <v>38380</v>
      </c>
      <c r="G41" s="31">
        <v>98</v>
      </c>
      <c r="H41" s="31">
        <v>31</v>
      </c>
      <c r="I41" s="34">
        <v>1034280</v>
      </c>
      <c r="J41" s="35">
        <v>157101</v>
      </c>
      <c r="K41" s="36">
        <f t="shared" si="3"/>
        <v>6.5835354326197795</v>
      </c>
    </row>
    <row r="42" spans="1:11" ht="15.75" customHeight="1">
      <c r="A42" s="28">
        <f t="shared" si="2"/>
        <v>38</v>
      </c>
      <c r="B42" s="131"/>
      <c r="C42" s="30" t="s">
        <v>170</v>
      </c>
      <c r="D42" s="31" t="s">
        <v>19</v>
      </c>
      <c r="E42" s="32" t="s">
        <v>27</v>
      </c>
      <c r="F42" s="33">
        <v>38408</v>
      </c>
      <c r="G42" s="31">
        <v>30</v>
      </c>
      <c r="H42" s="31">
        <v>26</v>
      </c>
      <c r="I42" s="34">
        <v>1065682</v>
      </c>
      <c r="J42" s="35">
        <v>155722</v>
      </c>
      <c r="K42" s="36">
        <f t="shared" si="3"/>
        <v>6.843490322497784</v>
      </c>
    </row>
    <row r="43" spans="1:11" ht="15.75" customHeight="1">
      <c r="A43" s="28">
        <f t="shared" si="2"/>
        <v>39</v>
      </c>
      <c r="B43" s="131"/>
      <c r="C43" s="30" t="s">
        <v>171</v>
      </c>
      <c r="D43" s="31" t="s">
        <v>12</v>
      </c>
      <c r="E43" s="32" t="s">
        <v>54</v>
      </c>
      <c r="F43" s="33">
        <v>38352</v>
      </c>
      <c r="G43" s="31">
        <v>28</v>
      </c>
      <c r="H43" s="31">
        <v>31</v>
      </c>
      <c r="I43" s="34">
        <v>1223028.5</v>
      </c>
      <c r="J43" s="35">
        <v>155172</v>
      </c>
      <c r="K43" s="36">
        <f t="shared" si="3"/>
        <v>7.8817602402495295</v>
      </c>
    </row>
    <row r="44" spans="1:11" ht="15.75" customHeight="1">
      <c r="A44" s="28">
        <f t="shared" si="2"/>
        <v>40</v>
      </c>
      <c r="B44" s="131"/>
      <c r="C44" s="30" t="s">
        <v>118</v>
      </c>
      <c r="D44" s="31" t="s">
        <v>19</v>
      </c>
      <c r="E44" s="32" t="s">
        <v>25</v>
      </c>
      <c r="F44" s="33">
        <v>38576</v>
      </c>
      <c r="G44" s="31">
        <v>55</v>
      </c>
      <c r="H44" s="31">
        <v>12</v>
      </c>
      <c r="I44" s="34">
        <v>952343</v>
      </c>
      <c r="J44" s="35">
        <v>145454</v>
      </c>
      <c r="K44" s="36">
        <f t="shared" si="3"/>
        <v>6.547382677685041</v>
      </c>
    </row>
    <row r="45" spans="1:11" ht="15.75" customHeight="1">
      <c r="A45" s="28">
        <f t="shared" si="2"/>
        <v>41</v>
      </c>
      <c r="B45" s="131"/>
      <c r="C45" s="30" t="s">
        <v>172</v>
      </c>
      <c r="D45" s="31" t="s">
        <v>12</v>
      </c>
      <c r="E45" s="32" t="s">
        <v>29</v>
      </c>
      <c r="F45" s="33">
        <v>38520</v>
      </c>
      <c r="G45" s="31">
        <v>68</v>
      </c>
      <c r="H45" s="31">
        <v>13</v>
      </c>
      <c r="I45" s="34">
        <v>878744.75</v>
      </c>
      <c r="J45" s="35">
        <v>141627</v>
      </c>
      <c r="K45" s="36">
        <f t="shared" si="3"/>
        <v>6.204641417243887</v>
      </c>
    </row>
    <row r="46" spans="1:11" ht="15.75" customHeight="1">
      <c r="A46" s="28">
        <f t="shared" si="2"/>
        <v>42</v>
      </c>
      <c r="B46" s="131"/>
      <c r="C46" s="30" t="s">
        <v>120</v>
      </c>
      <c r="D46" s="31" t="s">
        <v>15</v>
      </c>
      <c r="E46" s="32" t="s">
        <v>35</v>
      </c>
      <c r="F46" s="33">
        <v>38457</v>
      </c>
      <c r="G46" s="31">
        <v>86</v>
      </c>
      <c r="H46" s="31">
        <v>29</v>
      </c>
      <c r="I46" s="34">
        <v>892620</v>
      </c>
      <c r="J46" s="35">
        <v>139823</v>
      </c>
      <c r="K46" s="36">
        <f t="shared" si="3"/>
        <v>6.383928252147358</v>
      </c>
    </row>
    <row r="47" spans="1:11" ht="15.75" customHeight="1">
      <c r="A47" s="28">
        <f t="shared" si="2"/>
        <v>43</v>
      </c>
      <c r="B47" s="131"/>
      <c r="C47" s="30" t="s">
        <v>173</v>
      </c>
      <c r="D47" s="31" t="s">
        <v>12</v>
      </c>
      <c r="E47" s="32" t="s">
        <v>174</v>
      </c>
      <c r="F47" s="33">
        <v>38548</v>
      </c>
      <c r="G47" s="31">
        <v>51</v>
      </c>
      <c r="H47" s="31">
        <v>12</v>
      </c>
      <c r="I47" s="34">
        <v>988130.5</v>
      </c>
      <c r="J47" s="35">
        <v>138274</v>
      </c>
      <c r="K47" s="36">
        <f t="shared" si="3"/>
        <v>7.146177155502842</v>
      </c>
    </row>
    <row r="48" spans="1:11" ht="15.75" customHeight="1">
      <c r="A48" s="28">
        <f t="shared" si="2"/>
        <v>44</v>
      </c>
      <c r="B48" s="131"/>
      <c r="C48" s="30" t="s">
        <v>71</v>
      </c>
      <c r="D48" s="31" t="s">
        <v>15</v>
      </c>
      <c r="E48" s="32" t="s">
        <v>72</v>
      </c>
      <c r="F48" s="33">
        <v>38597</v>
      </c>
      <c r="G48" s="31">
        <v>79</v>
      </c>
      <c r="H48" s="31">
        <v>9</v>
      </c>
      <c r="I48" s="34">
        <v>775262</v>
      </c>
      <c r="J48" s="35">
        <v>126420</v>
      </c>
      <c r="K48" s="36">
        <f t="shared" si="3"/>
        <v>6.132431577282076</v>
      </c>
    </row>
    <row r="49" spans="1:11" ht="15.75" customHeight="1">
      <c r="A49" s="28">
        <f t="shared" si="2"/>
        <v>45</v>
      </c>
      <c r="B49" s="131"/>
      <c r="C49" s="30" t="s">
        <v>95</v>
      </c>
      <c r="D49" s="31" t="s">
        <v>15</v>
      </c>
      <c r="E49" s="32" t="s">
        <v>35</v>
      </c>
      <c r="F49" s="33">
        <v>38555</v>
      </c>
      <c r="G49" s="31">
        <v>98</v>
      </c>
      <c r="H49" s="31">
        <v>14</v>
      </c>
      <c r="I49" s="34">
        <v>828846</v>
      </c>
      <c r="J49" s="35">
        <v>125901</v>
      </c>
      <c r="K49" s="36">
        <f t="shared" si="3"/>
        <v>6.583315462148831</v>
      </c>
    </row>
    <row r="50" spans="1:11" ht="15.75" customHeight="1">
      <c r="A50" s="28">
        <f t="shared" si="2"/>
        <v>46</v>
      </c>
      <c r="B50" s="131"/>
      <c r="C50" s="30" t="s">
        <v>113</v>
      </c>
      <c r="D50" s="31" t="s">
        <v>12</v>
      </c>
      <c r="E50" s="32" t="s">
        <v>45</v>
      </c>
      <c r="F50" s="33">
        <v>38590</v>
      </c>
      <c r="G50" s="31">
        <v>92</v>
      </c>
      <c r="H50" s="31">
        <v>9</v>
      </c>
      <c r="I50" s="34">
        <v>911979.25</v>
      </c>
      <c r="J50" s="35">
        <v>123871</v>
      </c>
      <c r="K50" s="36">
        <f t="shared" si="3"/>
        <v>7.3623305697055805</v>
      </c>
    </row>
    <row r="51" spans="1:11" ht="15.75" customHeight="1">
      <c r="A51" s="28">
        <f t="shared" si="2"/>
        <v>47</v>
      </c>
      <c r="B51" s="131"/>
      <c r="C51" s="30" t="s">
        <v>36</v>
      </c>
      <c r="D51" s="31" t="s">
        <v>19</v>
      </c>
      <c r="E51" s="32" t="s">
        <v>37</v>
      </c>
      <c r="F51" s="33">
        <v>38611</v>
      </c>
      <c r="G51" s="31">
        <v>75</v>
      </c>
      <c r="H51" s="31">
        <v>6</v>
      </c>
      <c r="I51" s="34">
        <v>826370</v>
      </c>
      <c r="J51" s="35">
        <v>119981</v>
      </c>
      <c r="K51" s="36">
        <f t="shared" si="3"/>
        <v>6.887507188638201</v>
      </c>
    </row>
    <row r="52" spans="1:11" ht="15.75" customHeight="1">
      <c r="A52" s="28">
        <f t="shared" si="2"/>
        <v>48</v>
      </c>
      <c r="B52" s="131"/>
      <c r="C52" s="30" t="s">
        <v>108</v>
      </c>
      <c r="D52" s="31" t="s">
        <v>19</v>
      </c>
      <c r="E52" s="32" t="s">
        <v>25</v>
      </c>
      <c r="F52" s="33">
        <v>38436</v>
      </c>
      <c r="G52" s="31">
        <v>70</v>
      </c>
      <c r="H52" s="31">
        <v>32</v>
      </c>
      <c r="I52" s="34">
        <v>652244</v>
      </c>
      <c r="J52" s="35">
        <v>107140</v>
      </c>
      <c r="K52" s="36">
        <f t="shared" si="3"/>
        <v>6.0877730072801945</v>
      </c>
    </row>
    <row r="53" spans="1:11" ht="15.75" customHeight="1">
      <c r="A53" s="28">
        <f t="shared" si="2"/>
        <v>49</v>
      </c>
      <c r="B53" s="131"/>
      <c r="C53" s="30" t="s">
        <v>175</v>
      </c>
      <c r="D53" s="31" t="s">
        <v>12</v>
      </c>
      <c r="E53" s="32" t="s">
        <v>13</v>
      </c>
      <c r="F53" s="33">
        <v>38583</v>
      </c>
      <c r="G53" s="31">
        <v>78</v>
      </c>
      <c r="H53" s="31">
        <v>9</v>
      </c>
      <c r="I53" s="34">
        <v>715308</v>
      </c>
      <c r="J53" s="35">
        <v>105814</v>
      </c>
      <c r="K53" s="36">
        <f t="shared" si="3"/>
        <v>6.7600506549227894</v>
      </c>
    </row>
    <row r="54" spans="1:11" ht="15.75" customHeight="1">
      <c r="A54" s="28">
        <f t="shared" si="2"/>
        <v>50</v>
      </c>
      <c r="B54" s="131"/>
      <c r="C54" s="30" t="s">
        <v>115</v>
      </c>
      <c r="D54" s="31" t="s">
        <v>56</v>
      </c>
      <c r="E54" s="32" t="s">
        <v>116</v>
      </c>
      <c r="F54" s="33">
        <v>38415</v>
      </c>
      <c r="G54" s="31">
        <v>100</v>
      </c>
      <c r="H54" s="31">
        <v>22</v>
      </c>
      <c r="I54" s="34">
        <v>629435</v>
      </c>
      <c r="J54" s="35">
        <v>105784</v>
      </c>
      <c r="K54" s="36">
        <f t="shared" si="3"/>
        <v>5.950190955153898</v>
      </c>
    </row>
    <row r="55" spans="1:11" ht="15.75" customHeight="1">
      <c r="A55" s="28">
        <f t="shared" si="2"/>
        <v>51</v>
      </c>
      <c r="B55" s="131"/>
      <c r="C55" s="30" t="s">
        <v>176</v>
      </c>
      <c r="D55" s="31" t="s">
        <v>15</v>
      </c>
      <c r="E55" s="32" t="s">
        <v>16</v>
      </c>
      <c r="F55" s="33">
        <v>38569</v>
      </c>
      <c r="G55" s="31">
        <v>60</v>
      </c>
      <c r="H55" s="31">
        <v>9</v>
      </c>
      <c r="I55" s="34">
        <v>679262</v>
      </c>
      <c r="J55" s="35">
        <v>102578</v>
      </c>
      <c r="K55" s="36">
        <f t="shared" si="3"/>
        <v>6.621907231570122</v>
      </c>
    </row>
    <row r="56" spans="1:11" ht="15.75" customHeight="1">
      <c r="A56" s="28">
        <f t="shared" si="2"/>
        <v>52</v>
      </c>
      <c r="B56" s="131"/>
      <c r="C56" s="30" t="s">
        <v>26</v>
      </c>
      <c r="D56" s="31" t="s">
        <v>19</v>
      </c>
      <c r="E56" s="32" t="s">
        <v>27</v>
      </c>
      <c r="F56" s="33">
        <v>38625</v>
      </c>
      <c r="G56" s="31">
        <v>60</v>
      </c>
      <c r="H56" s="31">
        <v>5</v>
      </c>
      <c r="I56" s="34">
        <v>730507</v>
      </c>
      <c r="J56" s="35">
        <v>93528</v>
      </c>
      <c r="K56" s="36">
        <f t="shared" si="3"/>
        <v>7.810570096655547</v>
      </c>
    </row>
    <row r="57" spans="1:11" ht="15.75" customHeight="1">
      <c r="A57" s="28">
        <f t="shared" si="2"/>
        <v>53</v>
      </c>
      <c r="B57" s="131"/>
      <c r="C57" s="30" t="s">
        <v>177</v>
      </c>
      <c r="D57" s="31" t="s">
        <v>19</v>
      </c>
      <c r="E57" s="32" t="s">
        <v>27</v>
      </c>
      <c r="F57" s="33">
        <v>38436</v>
      </c>
      <c r="G57" s="31">
        <v>35</v>
      </c>
      <c r="H57" s="31">
        <v>24</v>
      </c>
      <c r="I57" s="34">
        <v>611477</v>
      </c>
      <c r="J57" s="35">
        <v>92347</v>
      </c>
      <c r="K57" s="36">
        <f t="shared" si="3"/>
        <v>6.6215145050732565</v>
      </c>
    </row>
    <row r="58" spans="1:11" ht="15.75" customHeight="1">
      <c r="A58" s="28">
        <f t="shared" si="2"/>
        <v>54</v>
      </c>
      <c r="B58" s="131"/>
      <c r="C58" s="30" t="s">
        <v>62</v>
      </c>
      <c r="D58" s="31" t="s">
        <v>15</v>
      </c>
      <c r="E58" s="32" t="s">
        <v>16</v>
      </c>
      <c r="F58" s="33">
        <v>38604</v>
      </c>
      <c r="G58" s="31">
        <v>71</v>
      </c>
      <c r="H58" s="31">
        <v>8</v>
      </c>
      <c r="I58" s="34">
        <v>674893</v>
      </c>
      <c r="J58" s="35">
        <v>92114</v>
      </c>
      <c r="K58" s="36">
        <f t="shared" si="3"/>
        <v>7.326714723060555</v>
      </c>
    </row>
    <row r="59" spans="1:11" ht="15.75" customHeight="1">
      <c r="A59" s="28">
        <f t="shared" si="2"/>
        <v>55</v>
      </c>
      <c r="B59" s="131"/>
      <c r="C59" s="30" t="s">
        <v>58</v>
      </c>
      <c r="D59" s="31" t="s">
        <v>15</v>
      </c>
      <c r="E59" s="32" t="s">
        <v>50</v>
      </c>
      <c r="F59" s="33">
        <v>38485</v>
      </c>
      <c r="G59" s="31">
        <v>63</v>
      </c>
      <c r="H59" s="31">
        <v>25</v>
      </c>
      <c r="I59" s="34">
        <v>611811</v>
      </c>
      <c r="J59" s="35">
        <v>91940</v>
      </c>
      <c r="K59" s="36">
        <f t="shared" si="3"/>
        <v>6.654459430063085</v>
      </c>
    </row>
    <row r="60" spans="1:11" ht="15.75" customHeight="1">
      <c r="A60" s="28">
        <f t="shared" si="2"/>
        <v>56</v>
      </c>
      <c r="B60" s="131"/>
      <c r="C60" s="30" t="s">
        <v>178</v>
      </c>
      <c r="D60" s="31" t="s">
        <v>12</v>
      </c>
      <c r="E60" s="32" t="s">
        <v>54</v>
      </c>
      <c r="F60" s="33">
        <v>38471</v>
      </c>
      <c r="G60" s="31">
        <v>35</v>
      </c>
      <c r="H60" s="31">
        <v>21</v>
      </c>
      <c r="I60" s="34">
        <v>630517</v>
      </c>
      <c r="J60" s="35">
        <v>90124</v>
      </c>
      <c r="K60" s="36">
        <f t="shared" si="3"/>
        <v>6.99610536594026</v>
      </c>
    </row>
    <row r="61" spans="1:11" ht="15.75" customHeight="1">
      <c r="A61" s="28">
        <f t="shared" si="2"/>
        <v>57</v>
      </c>
      <c r="B61" s="131"/>
      <c r="C61" s="30" t="s">
        <v>21</v>
      </c>
      <c r="D61" s="31" t="s">
        <v>22</v>
      </c>
      <c r="E61" s="32" t="s">
        <v>23</v>
      </c>
      <c r="F61" s="33">
        <v>38632</v>
      </c>
      <c r="G61" s="31">
        <v>68</v>
      </c>
      <c r="H61" s="31">
        <v>4</v>
      </c>
      <c r="I61" s="43">
        <v>617387.5</v>
      </c>
      <c r="J61" s="44">
        <v>89185</v>
      </c>
      <c r="K61" s="36">
        <f t="shared" si="3"/>
        <v>6.922548634860123</v>
      </c>
    </row>
    <row r="62" spans="1:11" ht="15.75" customHeight="1">
      <c r="A62" s="28">
        <f t="shared" si="2"/>
        <v>58</v>
      </c>
      <c r="B62" s="131"/>
      <c r="C62" s="30" t="s">
        <v>179</v>
      </c>
      <c r="D62" s="31" t="s">
        <v>15</v>
      </c>
      <c r="E62" s="32" t="s">
        <v>35</v>
      </c>
      <c r="F62" s="33">
        <v>38450</v>
      </c>
      <c r="G62" s="31">
        <v>50</v>
      </c>
      <c r="H62" s="31">
        <v>19</v>
      </c>
      <c r="I62" s="34">
        <v>569744</v>
      </c>
      <c r="J62" s="35">
        <v>86359</v>
      </c>
      <c r="K62" s="36">
        <f t="shared" si="3"/>
        <v>6.5973899651454975</v>
      </c>
    </row>
    <row r="63" spans="1:11" ht="15.75" customHeight="1">
      <c r="A63" s="28">
        <f t="shared" si="2"/>
        <v>59</v>
      </c>
      <c r="B63" s="131"/>
      <c r="C63" s="30" t="s">
        <v>180</v>
      </c>
      <c r="D63" s="31" t="s">
        <v>19</v>
      </c>
      <c r="E63" s="32" t="s">
        <v>181</v>
      </c>
      <c r="F63" s="33">
        <v>38422</v>
      </c>
      <c r="G63" s="31">
        <v>92</v>
      </c>
      <c r="H63" s="31">
        <v>12</v>
      </c>
      <c r="I63" s="34">
        <v>482609</v>
      </c>
      <c r="J63" s="35">
        <v>80755</v>
      </c>
      <c r="K63" s="36">
        <f t="shared" si="3"/>
        <v>5.9762119992570115</v>
      </c>
    </row>
    <row r="64" spans="1:11" ht="15.75" customHeight="1">
      <c r="A64" s="28">
        <f t="shared" si="2"/>
        <v>60</v>
      </c>
      <c r="B64" s="131"/>
      <c r="C64" s="30" t="s">
        <v>182</v>
      </c>
      <c r="D64" s="31" t="s">
        <v>19</v>
      </c>
      <c r="E64" s="32" t="s">
        <v>25</v>
      </c>
      <c r="F64" s="33">
        <v>38457</v>
      </c>
      <c r="G64" s="31">
        <v>40</v>
      </c>
      <c r="H64" s="31">
        <v>19</v>
      </c>
      <c r="I64" s="34">
        <v>534857</v>
      </c>
      <c r="J64" s="35">
        <v>79083</v>
      </c>
      <c r="K64" s="36">
        <f t="shared" si="3"/>
        <v>6.763236093724315</v>
      </c>
    </row>
    <row r="65" spans="1:11" ht="15.75" customHeight="1">
      <c r="A65" s="28">
        <f t="shared" si="2"/>
        <v>61</v>
      </c>
      <c r="B65" s="131"/>
      <c r="C65" s="30" t="s">
        <v>30</v>
      </c>
      <c r="D65" s="31" t="s">
        <v>19</v>
      </c>
      <c r="E65" s="32" t="s">
        <v>25</v>
      </c>
      <c r="F65" s="33">
        <v>38618</v>
      </c>
      <c r="G65" s="31">
        <v>52</v>
      </c>
      <c r="H65" s="31">
        <v>6</v>
      </c>
      <c r="I65" s="34">
        <v>514836</v>
      </c>
      <c r="J65" s="35">
        <v>77305</v>
      </c>
      <c r="K65" s="36">
        <f t="shared" si="3"/>
        <v>6.659802082659595</v>
      </c>
    </row>
    <row r="66" spans="1:11" ht="15.75" customHeight="1">
      <c r="A66" s="28">
        <f t="shared" si="2"/>
        <v>62</v>
      </c>
      <c r="B66" s="131"/>
      <c r="C66" s="30" t="s">
        <v>279</v>
      </c>
      <c r="D66" s="31" t="s">
        <v>12</v>
      </c>
      <c r="E66" s="32" t="s">
        <v>45</v>
      </c>
      <c r="F66" s="33">
        <v>38653</v>
      </c>
      <c r="G66" s="31">
        <v>100</v>
      </c>
      <c r="H66" s="31">
        <v>1</v>
      </c>
      <c r="I66" s="34">
        <v>622654.88</v>
      </c>
      <c r="J66" s="35">
        <v>74569</v>
      </c>
      <c r="K66" s="36">
        <f t="shared" si="3"/>
        <v>8.350050020786117</v>
      </c>
    </row>
    <row r="67" spans="1:11" ht="15.75" customHeight="1">
      <c r="A67" s="28">
        <f t="shared" si="2"/>
        <v>63</v>
      </c>
      <c r="B67" s="131"/>
      <c r="C67" s="30" t="s">
        <v>183</v>
      </c>
      <c r="D67" s="31" t="s">
        <v>12</v>
      </c>
      <c r="E67" s="32" t="s">
        <v>29</v>
      </c>
      <c r="F67" s="33">
        <v>38443</v>
      </c>
      <c r="G67" s="31">
        <v>66</v>
      </c>
      <c r="H67" s="31">
        <v>17</v>
      </c>
      <c r="I67" s="34">
        <v>553269.75</v>
      </c>
      <c r="J67" s="35">
        <v>74110</v>
      </c>
      <c r="K67" s="36">
        <f t="shared" si="3"/>
        <v>7.4655208473890164</v>
      </c>
    </row>
    <row r="68" spans="1:11" ht="15.75" customHeight="1">
      <c r="A68" s="28">
        <f t="shared" si="2"/>
        <v>64</v>
      </c>
      <c r="B68" s="131"/>
      <c r="C68" s="30" t="s">
        <v>184</v>
      </c>
      <c r="D68" s="31" t="s">
        <v>12</v>
      </c>
      <c r="E68" s="32" t="s">
        <v>29</v>
      </c>
      <c r="F68" s="33">
        <v>38436</v>
      </c>
      <c r="G68" s="31">
        <v>38</v>
      </c>
      <c r="H68" s="31">
        <v>17</v>
      </c>
      <c r="I68" s="34">
        <v>502736.5</v>
      </c>
      <c r="J68" s="35">
        <v>72883</v>
      </c>
      <c r="K68" s="36">
        <f t="shared" si="3"/>
        <v>6.897856839043398</v>
      </c>
    </row>
    <row r="69" spans="1:11" ht="15.75" customHeight="1">
      <c r="A69" s="28">
        <f aca="true" t="shared" si="4" ref="A69:A100">ROW()-4</f>
        <v>65</v>
      </c>
      <c r="B69" s="131"/>
      <c r="C69" s="30" t="s">
        <v>18</v>
      </c>
      <c r="D69" s="31" t="s">
        <v>19</v>
      </c>
      <c r="E69" s="32" t="s">
        <v>20</v>
      </c>
      <c r="F69" s="33">
        <v>38639</v>
      </c>
      <c r="G69" s="31">
        <v>105</v>
      </c>
      <c r="H69" s="31">
        <v>3</v>
      </c>
      <c r="I69" s="34">
        <v>436325</v>
      </c>
      <c r="J69" s="35">
        <v>72159</v>
      </c>
      <c r="K69" s="36">
        <f aca="true" t="shared" si="5" ref="K69:K100">I69/J69</f>
        <v>6.046716279327596</v>
      </c>
    </row>
    <row r="70" spans="1:11" ht="15.75" customHeight="1">
      <c r="A70" s="28">
        <f t="shared" si="4"/>
        <v>66</v>
      </c>
      <c r="B70" s="131"/>
      <c r="C70" s="30" t="s">
        <v>196</v>
      </c>
      <c r="D70" s="31" t="s">
        <v>15</v>
      </c>
      <c r="E70" s="32" t="s">
        <v>16</v>
      </c>
      <c r="F70" s="33">
        <v>38639</v>
      </c>
      <c r="G70" s="31">
        <v>46</v>
      </c>
      <c r="H70" s="31">
        <v>3</v>
      </c>
      <c r="I70" s="34">
        <v>588857</v>
      </c>
      <c r="J70" s="35">
        <v>72093</v>
      </c>
      <c r="K70" s="36">
        <f t="shared" si="5"/>
        <v>8.16801908645777</v>
      </c>
    </row>
    <row r="71" spans="1:11" ht="15.75" customHeight="1">
      <c r="A71" s="28">
        <f t="shared" si="4"/>
        <v>67</v>
      </c>
      <c r="B71" s="131"/>
      <c r="C71" s="30" t="s">
        <v>185</v>
      </c>
      <c r="D71" s="31" t="s">
        <v>15</v>
      </c>
      <c r="E71" s="32" t="s">
        <v>186</v>
      </c>
      <c r="F71" s="33">
        <v>38471</v>
      </c>
      <c r="G71" s="31">
        <v>51</v>
      </c>
      <c r="H71" s="31">
        <v>24</v>
      </c>
      <c r="I71" s="34">
        <v>453949</v>
      </c>
      <c r="J71" s="35">
        <v>71274</v>
      </c>
      <c r="K71" s="36">
        <f t="shared" si="5"/>
        <v>6.3690686645901735</v>
      </c>
    </row>
    <row r="72" spans="1:11" ht="15.75" customHeight="1">
      <c r="A72" s="28">
        <f t="shared" si="4"/>
        <v>68</v>
      </c>
      <c r="B72" s="131"/>
      <c r="C72" s="30" t="s">
        <v>187</v>
      </c>
      <c r="D72" s="31" t="s">
        <v>12</v>
      </c>
      <c r="E72" s="32" t="s">
        <v>54</v>
      </c>
      <c r="F72" s="33">
        <v>38478</v>
      </c>
      <c r="G72" s="31">
        <v>29</v>
      </c>
      <c r="H72" s="31">
        <v>18</v>
      </c>
      <c r="I72" s="34">
        <v>418344</v>
      </c>
      <c r="J72" s="35">
        <v>70539</v>
      </c>
      <c r="K72" s="36">
        <f t="shared" si="5"/>
        <v>5.930676646961255</v>
      </c>
    </row>
    <row r="73" spans="1:11" ht="15.75" customHeight="1">
      <c r="A73" s="28">
        <f t="shared" si="4"/>
        <v>69</v>
      </c>
      <c r="B73" s="131"/>
      <c r="C73" s="30" t="s">
        <v>14</v>
      </c>
      <c r="D73" s="31" t="s">
        <v>15</v>
      </c>
      <c r="E73" s="32" t="s">
        <v>16</v>
      </c>
      <c r="F73" s="33">
        <v>38646</v>
      </c>
      <c r="G73" s="31">
        <v>50</v>
      </c>
      <c r="H73" s="31">
        <v>2</v>
      </c>
      <c r="I73" s="34">
        <v>507852</v>
      </c>
      <c r="J73" s="35">
        <v>67306</v>
      </c>
      <c r="K73" s="36">
        <f t="shared" si="5"/>
        <v>7.545419427688468</v>
      </c>
    </row>
    <row r="74" spans="1:11" ht="15.75" customHeight="1">
      <c r="A74" s="28">
        <f t="shared" si="4"/>
        <v>70</v>
      </c>
      <c r="B74" s="131"/>
      <c r="C74" s="30" t="s">
        <v>188</v>
      </c>
      <c r="D74" s="31" t="s">
        <v>47</v>
      </c>
      <c r="E74" s="32" t="s">
        <v>189</v>
      </c>
      <c r="F74" s="33">
        <v>38527</v>
      </c>
      <c r="G74" s="31">
        <v>40</v>
      </c>
      <c r="H74" s="31">
        <v>13</v>
      </c>
      <c r="I74" s="34">
        <v>406012.5</v>
      </c>
      <c r="J74" s="35">
        <v>66213</v>
      </c>
      <c r="K74" s="36">
        <f t="shared" si="5"/>
        <v>6.131915182819084</v>
      </c>
    </row>
    <row r="75" spans="1:11" ht="15.75" customHeight="1">
      <c r="A75" s="28">
        <f t="shared" si="4"/>
        <v>71</v>
      </c>
      <c r="B75" s="131"/>
      <c r="C75" s="30" t="s">
        <v>190</v>
      </c>
      <c r="D75" s="31" t="s">
        <v>40</v>
      </c>
      <c r="E75" s="32" t="s">
        <v>191</v>
      </c>
      <c r="F75" s="33">
        <v>38394</v>
      </c>
      <c r="G75" s="31">
        <v>21</v>
      </c>
      <c r="H75" s="31">
        <v>30</v>
      </c>
      <c r="I75" s="34">
        <v>440094</v>
      </c>
      <c r="J75" s="35">
        <v>64172</v>
      </c>
      <c r="K75" s="36">
        <f t="shared" si="5"/>
        <v>6.858037773483763</v>
      </c>
    </row>
    <row r="76" spans="1:11" ht="15.75" customHeight="1">
      <c r="A76" s="28">
        <f t="shared" si="4"/>
        <v>72</v>
      </c>
      <c r="B76" s="131"/>
      <c r="C76" s="30" t="s">
        <v>192</v>
      </c>
      <c r="D76" s="31" t="s">
        <v>56</v>
      </c>
      <c r="E76" s="32" t="s">
        <v>57</v>
      </c>
      <c r="F76" s="33">
        <v>38394</v>
      </c>
      <c r="G76" s="31">
        <v>26</v>
      </c>
      <c r="H76" s="31">
        <v>24</v>
      </c>
      <c r="I76" s="34">
        <v>386904.2</v>
      </c>
      <c r="J76" s="35">
        <v>62702</v>
      </c>
      <c r="K76" s="36">
        <f t="shared" si="5"/>
        <v>6.170524066217983</v>
      </c>
    </row>
    <row r="77" spans="1:11" ht="15.75" customHeight="1">
      <c r="A77" s="28">
        <f t="shared" si="4"/>
        <v>73</v>
      </c>
      <c r="B77" s="131"/>
      <c r="C77" s="30" t="s">
        <v>193</v>
      </c>
      <c r="D77" s="31" t="s">
        <v>12</v>
      </c>
      <c r="E77" s="32" t="s">
        <v>54</v>
      </c>
      <c r="F77" s="33">
        <v>38401</v>
      </c>
      <c r="G77" s="31">
        <v>26</v>
      </c>
      <c r="H77" s="31">
        <v>14</v>
      </c>
      <c r="I77" s="34">
        <v>452341.5</v>
      </c>
      <c r="J77" s="35">
        <v>62604</v>
      </c>
      <c r="K77" s="36">
        <f t="shared" si="5"/>
        <v>7.225440866398313</v>
      </c>
    </row>
    <row r="78" spans="1:11" ht="15.75" customHeight="1">
      <c r="A78" s="28">
        <f t="shared" si="4"/>
        <v>74</v>
      </c>
      <c r="B78" s="131"/>
      <c r="C78" s="30" t="s">
        <v>194</v>
      </c>
      <c r="D78" s="31" t="s">
        <v>19</v>
      </c>
      <c r="E78" s="32" t="s">
        <v>27</v>
      </c>
      <c r="F78" s="33">
        <v>38464</v>
      </c>
      <c r="G78" s="31">
        <v>63</v>
      </c>
      <c r="H78" s="31">
        <v>16</v>
      </c>
      <c r="I78" s="34">
        <v>431566</v>
      </c>
      <c r="J78" s="35">
        <v>62222</v>
      </c>
      <c r="K78" s="36">
        <f t="shared" si="5"/>
        <v>6.935906913953264</v>
      </c>
    </row>
    <row r="79" spans="1:11" ht="15.75" customHeight="1">
      <c r="A79" s="28">
        <f t="shared" si="4"/>
        <v>75</v>
      </c>
      <c r="B79" s="131"/>
      <c r="C79" s="30" t="s">
        <v>24</v>
      </c>
      <c r="D79" s="31" t="s">
        <v>19</v>
      </c>
      <c r="E79" s="32" t="s">
        <v>25</v>
      </c>
      <c r="F79" s="33">
        <v>38639</v>
      </c>
      <c r="G79" s="31">
        <v>50</v>
      </c>
      <c r="H79" s="31">
        <v>3</v>
      </c>
      <c r="I79" s="34">
        <v>453253</v>
      </c>
      <c r="J79" s="35">
        <v>61407</v>
      </c>
      <c r="K79" s="36">
        <f t="shared" si="5"/>
        <v>7.381129187226212</v>
      </c>
    </row>
    <row r="80" spans="1:11" ht="15.75" customHeight="1">
      <c r="A80" s="28">
        <f t="shared" si="4"/>
        <v>76</v>
      </c>
      <c r="B80" s="131"/>
      <c r="C80" s="30" t="s">
        <v>195</v>
      </c>
      <c r="D80" s="31" t="s">
        <v>15</v>
      </c>
      <c r="E80" s="32" t="s">
        <v>35</v>
      </c>
      <c r="F80" s="33">
        <v>38408</v>
      </c>
      <c r="G80" s="31">
        <v>50</v>
      </c>
      <c r="H80" s="31">
        <v>26</v>
      </c>
      <c r="I80" s="34">
        <v>476537</v>
      </c>
      <c r="J80" s="35">
        <v>60993</v>
      </c>
      <c r="K80" s="36">
        <f t="shared" si="5"/>
        <v>7.812978538520814</v>
      </c>
    </row>
    <row r="81" spans="1:11" ht="15.75" customHeight="1">
      <c r="A81" s="28">
        <f t="shared" si="4"/>
        <v>77</v>
      </c>
      <c r="B81" s="131"/>
      <c r="C81" s="30" t="s">
        <v>197</v>
      </c>
      <c r="D81" s="31" t="s">
        <v>15</v>
      </c>
      <c r="E81" s="32" t="s">
        <v>35</v>
      </c>
      <c r="F81" s="33">
        <v>38499</v>
      </c>
      <c r="G81" s="31">
        <v>50</v>
      </c>
      <c r="H81" s="31">
        <v>16</v>
      </c>
      <c r="I81" s="34">
        <v>425431</v>
      </c>
      <c r="J81" s="35">
        <v>60320</v>
      </c>
      <c r="K81" s="36">
        <f t="shared" si="5"/>
        <v>7.052901193633952</v>
      </c>
    </row>
    <row r="82" spans="1:11" ht="15.75" customHeight="1">
      <c r="A82" s="28">
        <f t="shared" si="4"/>
        <v>78</v>
      </c>
      <c r="B82" s="131"/>
      <c r="C82" s="30" t="s">
        <v>117</v>
      </c>
      <c r="D82" s="31" t="s">
        <v>12</v>
      </c>
      <c r="E82" s="32" t="s">
        <v>13</v>
      </c>
      <c r="F82" s="33">
        <v>38527</v>
      </c>
      <c r="G82" s="31">
        <v>45</v>
      </c>
      <c r="H82" s="31">
        <v>19</v>
      </c>
      <c r="I82" s="34">
        <v>436269.5</v>
      </c>
      <c r="J82" s="35">
        <v>60259</v>
      </c>
      <c r="K82" s="36">
        <f t="shared" si="5"/>
        <v>7.2399060721220065</v>
      </c>
    </row>
    <row r="83" spans="1:11" ht="15.75" customHeight="1">
      <c r="A83" s="28">
        <f t="shared" si="4"/>
        <v>79</v>
      </c>
      <c r="B83" s="131"/>
      <c r="C83" s="30" t="s">
        <v>198</v>
      </c>
      <c r="D83" s="31" t="s">
        <v>19</v>
      </c>
      <c r="E83" s="32" t="s">
        <v>27</v>
      </c>
      <c r="F83" s="33">
        <v>38506</v>
      </c>
      <c r="G83" s="31">
        <v>55</v>
      </c>
      <c r="H83" s="31">
        <v>15</v>
      </c>
      <c r="I83" s="34">
        <v>350158</v>
      </c>
      <c r="J83" s="35">
        <v>57598</v>
      </c>
      <c r="K83" s="36">
        <f t="shared" si="5"/>
        <v>6.079343032744193</v>
      </c>
    </row>
    <row r="84" spans="1:11" ht="15.75" customHeight="1">
      <c r="A84" s="28">
        <f t="shared" si="4"/>
        <v>80</v>
      </c>
      <c r="B84" s="131"/>
      <c r="C84" s="30" t="s">
        <v>280</v>
      </c>
      <c r="D84" s="31" t="s">
        <v>15</v>
      </c>
      <c r="E84" s="32" t="s">
        <v>16</v>
      </c>
      <c r="F84" s="33">
        <v>38653</v>
      </c>
      <c r="G84" s="31">
        <v>92</v>
      </c>
      <c r="H84" s="31">
        <v>1</v>
      </c>
      <c r="I84" s="34">
        <v>401155</v>
      </c>
      <c r="J84" s="35">
        <v>53539</v>
      </c>
      <c r="K84" s="36">
        <f t="shared" si="5"/>
        <v>7.492762285436784</v>
      </c>
    </row>
    <row r="85" spans="1:11" ht="15.75" customHeight="1">
      <c r="A85" s="28">
        <f t="shared" si="4"/>
        <v>81</v>
      </c>
      <c r="B85" s="131"/>
      <c r="C85" s="30" t="s">
        <v>199</v>
      </c>
      <c r="D85" s="31" t="s">
        <v>12</v>
      </c>
      <c r="E85" s="32" t="s">
        <v>174</v>
      </c>
      <c r="F85" s="33">
        <v>38394</v>
      </c>
      <c r="G85" s="31">
        <v>40</v>
      </c>
      <c r="H85" s="31">
        <v>16</v>
      </c>
      <c r="I85" s="34">
        <v>268483</v>
      </c>
      <c r="J85" s="35">
        <v>47860</v>
      </c>
      <c r="K85" s="36">
        <f t="shared" si="5"/>
        <v>5.609757626410364</v>
      </c>
    </row>
    <row r="86" spans="1:11" ht="15.75" customHeight="1">
      <c r="A86" s="28">
        <f t="shared" si="4"/>
        <v>82</v>
      </c>
      <c r="B86" s="131"/>
      <c r="C86" s="30" t="s">
        <v>59</v>
      </c>
      <c r="D86" s="31" t="s">
        <v>12</v>
      </c>
      <c r="E86" s="32" t="s">
        <v>45</v>
      </c>
      <c r="F86" s="33">
        <v>38618</v>
      </c>
      <c r="G86" s="31">
        <v>90</v>
      </c>
      <c r="H86" s="31">
        <v>6</v>
      </c>
      <c r="I86" s="34">
        <v>331246.5</v>
      </c>
      <c r="J86" s="35">
        <v>47638</v>
      </c>
      <c r="K86" s="36">
        <f t="shared" si="5"/>
        <v>6.953409043200806</v>
      </c>
    </row>
    <row r="87" spans="1:11" ht="15.75" customHeight="1">
      <c r="A87" s="28">
        <f t="shared" si="4"/>
        <v>83</v>
      </c>
      <c r="B87" s="131"/>
      <c r="C87" s="30" t="s">
        <v>200</v>
      </c>
      <c r="D87" s="31" t="s">
        <v>12</v>
      </c>
      <c r="E87" s="32" t="s">
        <v>45</v>
      </c>
      <c r="F87" s="33">
        <v>38506</v>
      </c>
      <c r="G87" s="31">
        <v>55</v>
      </c>
      <c r="H87" s="31">
        <v>17</v>
      </c>
      <c r="I87" s="34">
        <v>285737</v>
      </c>
      <c r="J87" s="35">
        <v>45135</v>
      </c>
      <c r="K87" s="36">
        <f t="shared" si="5"/>
        <v>6.330718954248366</v>
      </c>
    </row>
    <row r="88" spans="1:11" ht="15.75" customHeight="1">
      <c r="A88" s="28">
        <f t="shared" si="4"/>
        <v>84</v>
      </c>
      <c r="B88" s="131"/>
      <c r="C88" s="30" t="s">
        <v>201</v>
      </c>
      <c r="D88" s="31" t="s">
        <v>12</v>
      </c>
      <c r="E88" s="32" t="s">
        <v>174</v>
      </c>
      <c r="F88" s="33">
        <v>38450</v>
      </c>
      <c r="G88" s="31">
        <v>50</v>
      </c>
      <c r="H88" s="31">
        <v>12</v>
      </c>
      <c r="I88" s="34">
        <v>253212.5</v>
      </c>
      <c r="J88" s="35">
        <v>38704</v>
      </c>
      <c r="K88" s="36">
        <f t="shared" si="5"/>
        <v>6.5422824514262095</v>
      </c>
    </row>
    <row r="89" spans="1:11" ht="15.75" customHeight="1">
      <c r="A89" s="28">
        <f t="shared" si="4"/>
        <v>85</v>
      </c>
      <c r="B89" s="131"/>
      <c r="C89" s="30" t="s">
        <v>28</v>
      </c>
      <c r="D89" s="31" t="s">
        <v>12</v>
      </c>
      <c r="E89" s="32" t="s">
        <v>29</v>
      </c>
      <c r="F89" s="33">
        <v>38632</v>
      </c>
      <c r="G89" s="31">
        <v>30</v>
      </c>
      <c r="H89" s="31">
        <v>4</v>
      </c>
      <c r="I89" s="34">
        <v>322470.5</v>
      </c>
      <c r="J89" s="35">
        <v>38067</v>
      </c>
      <c r="K89" s="36">
        <f t="shared" si="5"/>
        <v>8.471129850001313</v>
      </c>
    </row>
    <row r="90" spans="1:11" ht="15.75" customHeight="1">
      <c r="A90" s="28">
        <f t="shared" si="4"/>
        <v>86</v>
      </c>
      <c r="B90" s="131"/>
      <c r="C90" s="30" t="s">
        <v>202</v>
      </c>
      <c r="D90" s="31" t="s">
        <v>15</v>
      </c>
      <c r="E90" s="32" t="s">
        <v>35</v>
      </c>
      <c r="F90" s="33">
        <v>38583</v>
      </c>
      <c r="G90" s="31">
        <v>40</v>
      </c>
      <c r="H90" s="31">
        <v>7</v>
      </c>
      <c r="I90" s="34">
        <v>285437</v>
      </c>
      <c r="J90" s="35">
        <v>36627</v>
      </c>
      <c r="K90" s="36">
        <f t="shared" si="5"/>
        <v>7.793076146012504</v>
      </c>
    </row>
    <row r="91" spans="1:11" ht="15.75" customHeight="1">
      <c r="A91" s="28">
        <f t="shared" si="4"/>
        <v>87</v>
      </c>
      <c r="B91" s="131"/>
      <c r="C91" s="30" t="s">
        <v>203</v>
      </c>
      <c r="D91" s="31" t="s">
        <v>12</v>
      </c>
      <c r="E91" s="32" t="s">
        <v>204</v>
      </c>
      <c r="F91" s="33">
        <v>38499</v>
      </c>
      <c r="G91" s="31">
        <v>20</v>
      </c>
      <c r="H91" s="31">
        <v>18</v>
      </c>
      <c r="I91" s="34">
        <v>258360.5</v>
      </c>
      <c r="J91" s="35">
        <v>36096</v>
      </c>
      <c r="K91" s="36">
        <f t="shared" si="5"/>
        <v>7.157593639184397</v>
      </c>
    </row>
    <row r="92" spans="1:11" ht="15.75" customHeight="1">
      <c r="A92" s="28">
        <f t="shared" si="4"/>
        <v>88</v>
      </c>
      <c r="B92" s="131"/>
      <c r="C92" s="30" t="s">
        <v>281</v>
      </c>
      <c r="D92" s="31" t="s">
        <v>15</v>
      </c>
      <c r="E92" s="32" t="s">
        <v>35</v>
      </c>
      <c r="F92" s="33">
        <v>38653</v>
      </c>
      <c r="G92" s="31">
        <v>76</v>
      </c>
      <c r="H92" s="31">
        <v>1</v>
      </c>
      <c r="I92" s="34"/>
      <c r="J92" s="35">
        <v>34858</v>
      </c>
      <c r="K92" s="36">
        <f t="shared" si="5"/>
        <v>0</v>
      </c>
    </row>
    <row r="93" spans="1:11" ht="15.75" customHeight="1">
      <c r="A93" s="28">
        <f t="shared" si="4"/>
        <v>89</v>
      </c>
      <c r="B93" s="131"/>
      <c r="C93" s="30" t="s">
        <v>205</v>
      </c>
      <c r="D93" s="31" t="s">
        <v>12</v>
      </c>
      <c r="E93" s="32" t="s">
        <v>204</v>
      </c>
      <c r="F93" s="33">
        <v>38478</v>
      </c>
      <c r="G93" s="31">
        <v>39</v>
      </c>
      <c r="H93" s="31">
        <v>13</v>
      </c>
      <c r="I93" s="34">
        <v>214658.5</v>
      </c>
      <c r="J93" s="35">
        <v>34691</v>
      </c>
      <c r="K93" s="36">
        <f t="shared" si="5"/>
        <v>6.187728805742124</v>
      </c>
    </row>
    <row r="94" spans="1:11" ht="15.75" customHeight="1">
      <c r="A94" s="28">
        <f t="shared" si="4"/>
        <v>90</v>
      </c>
      <c r="B94" s="131"/>
      <c r="C94" s="30" t="s">
        <v>206</v>
      </c>
      <c r="D94" s="31" t="s">
        <v>56</v>
      </c>
      <c r="E94" s="32" t="s">
        <v>57</v>
      </c>
      <c r="F94" s="33">
        <v>38548</v>
      </c>
      <c r="G94" s="31">
        <v>15</v>
      </c>
      <c r="H94" s="31">
        <v>15</v>
      </c>
      <c r="I94" s="34">
        <v>268149.5</v>
      </c>
      <c r="J94" s="35">
        <v>33870</v>
      </c>
      <c r="K94" s="36">
        <f t="shared" si="5"/>
        <v>7.917020962503691</v>
      </c>
    </row>
    <row r="95" spans="1:11" ht="15.75" customHeight="1">
      <c r="A95" s="28">
        <f t="shared" si="4"/>
        <v>91</v>
      </c>
      <c r="B95" s="131"/>
      <c r="C95" s="30" t="s">
        <v>39</v>
      </c>
      <c r="D95" s="31" t="s">
        <v>40</v>
      </c>
      <c r="E95" s="32" t="s">
        <v>41</v>
      </c>
      <c r="F95" s="33">
        <v>38625</v>
      </c>
      <c r="G95" s="31">
        <v>29</v>
      </c>
      <c r="H95" s="31">
        <v>5</v>
      </c>
      <c r="I95" s="34">
        <v>272538</v>
      </c>
      <c r="J95" s="35">
        <v>32400</v>
      </c>
      <c r="K95" s="36">
        <f t="shared" si="5"/>
        <v>8.411666666666667</v>
      </c>
    </row>
    <row r="96" spans="1:11" ht="15.75" customHeight="1">
      <c r="A96" s="28">
        <f t="shared" si="4"/>
        <v>92</v>
      </c>
      <c r="B96" s="131"/>
      <c r="C96" s="30" t="s">
        <v>207</v>
      </c>
      <c r="D96" s="31" t="s">
        <v>22</v>
      </c>
      <c r="E96" s="32" t="s">
        <v>106</v>
      </c>
      <c r="F96" s="33">
        <v>38471</v>
      </c>
      <c r="G96" s="31">
        <v>27</v>
      </c>
      <c r="H96" s="31">
        <v>20</v>
      </c>
      <c r="I96" s="43">
        <v>238086.5</v>
      </c>
      <c r="J96" s="44">
        <v>32291</v>
      </c>
      <c r="K96" s="36">
        <f t="shared" si="5"/>
        <v>7.373153510266018</v>
      </c>
    </row>
    <row r="97" spans="1:11" ht="15.75" customHeight="1">
      <c r="A97" s="28">
        <f t="shared" si="4"/>
        <v>93</v>
      </c>
      <c r="B97" s="131"/>
      <c r="C97" s="30" t="s">
        <v>38</v>
      </c>
      <c r="D97" s="31" t="s">
        <v>15</v>
      </c>
      <c r="E97" s="32" t="s">
        <v>35</v>
      </c>
      <c r="F97" s="33">
        <v>38632</v>
      </c>
      <c r="G97" s="31">
        <v>51</v>
      </c>
      <c r="H97" s="31">
        <v>4</v>
      </c>
      <c r="I97" s="34">
        <v>259495</v>
      </c>
      <c r="J97" s="35">
        <v>32029</v>
      </c>
      <c r="K97" s="36">
        <f t="shared" si="5"/>
        <v>8.101876424490305</v>
      </c>
    </row>
    <row r="98" spans="1:11" ht="15.75" customHeight="1">
      <c r="A98" s="28">
        <f t="shared" si="4"/>
        <v>94</v>
      </c>
      <c r="B98" s="131"/>
      <c r="C98" s="30" t="s">
        <v>208</v>
      </c>
      <c r="D98" s="31" t="s">
        <v>12</v>
      </c>
      <c r="E98" s="32" t="s">
        <v>174</v>
      </c>
      <c r="F98" s="33">
        <v>38485</v>
      </c>
      <c r="G98" s="31">
        <v>60</v>
      </c>
      <c r="H98" s="31">
        <v>15</v>
      </c>
      <c r="I98" s="34">
        <v>221374</v>
      </c>
      <c r="J98" s="35">
        <v>30734</v>
      </c>
      <c r="K98" s="36">
        <f t="shared" si="5"/>
        <v>7.202902323160019</v>
      </c>
    </row>
    <row r="99" spans="1:11" ht="15.75" customHeight="1">
      <c r="A99" s="28">
        <f t="shared" si="4"/>
        <v>95</v>
      </c>
      <c r="B99" s="131"/>
      <c r="C99" s="30" t="s">
        <v>49</v>
      </c>
      <c r="D99" s="31" t="s">
        <v>15</v>
      </c>
      <c r="E99" s="32" t="s">
        <v>50</v>
      </c>
      <c r="F99" s="33">
        <v>38618</v>
      </c>
      <c r="G99" s="31">
        <v>41</v>
      </c>
      <c r="H99" s="31">
        <v>5</v>
      </c>
      <c r="I99" s="34">
        <v>229062</v>
      </c>
      <c r="J99" s="35">
        <v>29662</v>
      </c>
      <c r="K99" s="36">
        <f t="shared" si="5"/>
        <v>7.722405771694424</v>
      </c>
    </row>
    <row r="100" spans="1:11" ht="15.75" customHeight="1">
      <c r="A100" s="28">
        <f t="shared" si="4"/>
        <v>96</v>
      </c>
      <c r="B100" s="131"/>
      <c r="C100" s="30" t="s">
        <v>90</v>
      </c>
      <c r="D100" s="31" t="s">
        <v>15</v>
      </c>
      <c r="E100" s="32" t="s">
        <v>35</v>
      </c>
      <c r="F100" s="33">
        <v>38604</v>
      </c>
      <c r="G100" s="31">
        <v>40</v>
      </c>
      <c r="H100" s="31">
        <v>7</v>
      </c>
      <c r="I100" s="34">
        <v>209860</v>
      </c>
      <c r="J100" s="35">
        <v>29329</v>
      </c>
      <c r="K100" s="36">
        <f t="shared" si="5"/>
        <v>7.155375225885642</v>
      </c>
    </row>
    <row r="101" spans="1:11" ht="15.75" customHeight="1">
      <c r="A101" s="28">
        <f aca="true" t="shared" si="6" ref="A101:A132">ROW()-4</f>
        <v>97</v>
      </c>
      <c r="B101" s="131"/>
      <c r="C101" s="30" t="s">
        <v>209</v>
      </c>
      <c r="D101" s="31" t="s">
        <v>15</v>
      </c>
      <c r="E101" s="32" t="s">
        <v>35</v>
      </c>
      <c r="F101" s="33">
        <v>38401</v>
      </c>
      <c r="G101" s="31">
        <v>50</v>
      </c>
      <c r="H101" s="31">
        <v>18</v>
      </c>
      <c r="I101" s="34">
        <v>193743</v>
      </c>
      <c r="J101" s="35">
        <v>28225</v>
      </c>
      <c r="K101" s="36">
        <f aca="true" t="shared" si="7" ref="K101:K132">I101/J101</f>
        <v>6.864233835252436</v>
      </c>
    </row>
    <row r="102" spans="1:11" ht="15.75" customHeight="1">
      <c r="A102" s="28">
        <f t="shared" si="6"/>
        <v>98</v>
      </c>
      <c r="B102" s="131"/>
      <c r="C102" s="30" t="s">
        <v>53</v>
      </c>
      <c r="D102" s="31" t="s">
        <v>12</v>
      </c>
      <c r="E102" s="32" t="s">
        <v>54</v>
      </c>
      <c r="F102" s="33">
        <v>38611</v>
      </c>
      <c r="G102" s="31">
        <v>27</v>
      </c>
      <c r="H102" s="31">
        <v>7</v>
      </c>
      <c r="I102" s="34">
        <v>196563.5</v>
      </c>
      <c r="J102" s="35">
        <v>26455</v>
      </c>
      <c r="K102" s="36">
        <f t="shared" si="7"/>
        <v>7.43010773010773</v>
      </c>
    </row>
    <row r="103" spans="1:11" ht="15.75" customHeight="1">
      <c r="A103" s="28">
        <f t="shared" si="6"/>
        <v>99</v>
      </c>
      <c r="B103" s="131"/>
      <c r="C103" s="30" t="s">
        <v>210</v>
      </c>
      <c r="D103" s="31" t="s">
        <v>12</v>
      </c>
      <c r="E103" s="32" t="s">
        <v>13</v>
      </c>
      <c r="F103" s="33">
        <v>38352</v>
      </c>
      <c r="G103" s="31">
        <v>18</v>
      </c>
      <c r="H103" s="31">
        <v>13</v>
      </c>
      <c r="I103" s="34">
        <v>210766.75</v>
      </c>
      <c r="J103" s="35">
        <v>24328</v>
      </c>
      <c r="K103" s="36">
        <f t="shared" si="7"/>
        <v>8.663546119697468</v>
      </c>
    </row>
    <row r="104" spans="1:11" ht="15.75" customHeight="1">
      <c r="A104" s="28">
        <f t="shared" si="6"/>
        <v>100</v>
      </c>
      <c r="B104" s="131"/>
      <c r="C104" s="30" t="s">
        <v>99</v>
      </c>
      <c r="D104" s="31" t="s">
        <v>56</v>
      </c>
      <c r="E104" s="32" t="s">
        <v>57</v>
      </c>
      <c r="F104" s="33">
        <v>38569</v>
      </c>
      <c r="G104" s="31">
        <v>13</v>
      </c>
      <c r="H104" s="31">
        <v>12</v>
      </c>
      <c r="I104" s="34">
        <v>198624</v>
      </c>
      <c r="J104" s="35">
        <v>24261</v>
      </c>
      <c r="K104" s="36">
        <f t="shared" si="7"/>
        <v>8.186966736737974</v>
      </c>
    </row>
    <row r="105" spans="1:11" ht="15.75" customHeight="1">
      <c r="A105" s="28">
        <f t="shared" si="6"/>
        <v>101</v>
      </c>
      <c r="B105" s="131"/>
      <c r="C105" s="30" t="s">
        <v>211</v>
      </c>
      <c r="D105" s="31" t="s">
        <v>19</v>
      </c>
      <c r="E105" s="32" t="s">
        <v>212</v>
      </c>
      <c r="F105" s="33">
        <v>38457</v>
      </c>
      <c r="G105" s="31">
        <v>50</v>
      </c>
      <c r="H105" s="31">
        <v>17</v>
      </c>
      <c r="I105" s="34">
        <v>138956</v>
      </c>
      <c r="J105" s="35">
        <v>23644</v>
      </c>
      <c r="K105" s="36">
        <f t="shared" si="7"/>
        <v>5.877008966333953</v>
      </c>
    </row>
    <row r="106" spans="1:11" ht="15.75" customHeight="1">
      <c r="A106" s="28">
        <f t="shared" si="6"/>
        <v>102</v>
      </c>
      <c r="B106" s="131"/>
      <c r="C106" s="30" t="s">
        <v>213</v>
      </c>
      <c r="D106" s="31" t="s">
        <v>12</v>
      </c>
      <c r="E106" s="32" t="s">
        <v>174</v>
      </c>
      <c r="F106" s="33">
        <v>38436</v>
      </c>
      <c r="G106" s="31">
        <v>40</v>
      </c>
      <c r="H106" s="31">
        <v>15</v>
      </c>
      <c r="I106" s="34">
        <v>149419.5</v>
      </c>
      <c r="J106" s="35">
        <v>23551</v>
      </c>
      <c r="K106" s="36">
        <f t="shared" si="7"/>
        <v>6.34450766421808</v>
      </c>
    </row>
    <row r="107" spans="1:11" ht="15.75" customHeight="1">
      <c r="A107" s="28">
        <f t="shared" si="6"/>
        <v>103</v>
      </c>
      <c r="B107" s="131"/>
      <c r="C107" s="30" t="s">
        <v>44</v>
      </c>
      <c r="D107" s="31" t="s">
        <v>12</v>
      </c>
      <c r="E107" s="32" t="s">
        <v>45</v>
      </c>
      <c r="F107" s="33">
        <v>38632</v>
      </c>
      <c r="G107" s="31">
        <v>30</v>
      </c>
      <c r="H107" s="31">
        <v>4</v>
      </c>
      <c r="I107" s="34">
        <v>174053.5</v>
      </c>
      <c r="J107" s="35">
        <v>23218</v>
      </c>
      <c r="K107" s="36">
        <f t="shared" si="7"/>
        <v>7.496489792402446</v>
      </c>
    </row>
    <row r="108" spans="1:11" ht="15.75" customHeight="1">
      <c r="A108" s="28">
        <f t="shared" si="6"/>
        <v>104</v>
      </c>
      <c r="B108" s="131"/>
      <c r="C108" s="30" t="s">
        <v>98</v>
      </c>
      <c r="D108" s="31" t="s">
        <v>19</v>
      </c>
      <c r="E108" s="32" t="s">
        <v>25</v>
      </c>
      <c r="F108" s="33">
        <v>38583</v>
      </c>
      <c r="G108" s="31">
        <v>20</v>
      </c>
      <c r="H108" s="31">
        <v>11</v>
      </c>
      <c r="I108" s="34">
        <v>158870</v>
      </c>
      <c r="J108" s="35">
        <v>22863</v>
      </c>
      <c r="K108" s="36">
        <f t="shared" si="7"/>
        <v>6.948781874644622</v>
      </c>
    </row>
    <row r="109" spans="1:11" ht="15.75" customHeight="1">
      <c r="A109" s="28">
        <f t="shared" si="6"/>
        <v>105</v>
      </c>
      <c r="B109" s="131"/>
      <c r="C109" s="30" t="s">
        <v>214</v>
      </c>
      <c r="D109" s="31" t="s">
        <v>15</v>
      </c>
      <c r="E109" s="32" t="s">
        <v>215</v>
      </c>
      <c r="F109" s="33">
        <v>38359</v>
      </c>
      <c r="G109" s="31">
        <v>13</v>
      </c>
      <c r="H109" s="31">
        <v>29</v>
      </c>
      <c r="I109" s="34">
        <v>133956</v>
      </c>
      <c r="J109" s="35">
        <v>20761</v>
      </c>
      <c r="K109" s="36">
        <f t="shared" si="7"/>
        <v>6.4522903521025</v>
      </c>
    </row>
    <row r="110" spans="1:11" ht="15.75" customHeight="1">
      <c r="A110" s="28">
        <f t="shared" si="6"/>
        <v>106</v>
      </c>
      <c r="B110" s="131"/>
      <c r="C110" s="30" t="s">
        <v>216</v>
      </c>
      <c r="D110" s="31" t="s">
        <v>47</v>
      </c>
      <c r="E110" s="32" t="s">
        <v>217</v>
      </c>
      <c r="F110" s="33">
        <v>38499</v>
      </c>
      <c r="G110" s="31">
        <v>5</v>
      </c>
      <c r="H110" s="31">
        <v>21</v>
      </c>
      <c r="I110" s="34">
        <v>119665.5</v>
      </c>
      <c r="J110" s="35">
        <v>20422</v>
      </c>
      <c r="K110" s="36">
        <f t="shared" si="7"/>
        <v>5.859636666340221</v>
      </c>
    </row>
    <row r="111" spans="1:11" ht="15.75" customHeight="1">
      <c r="A111" s="28">
        <f t="shared" si="6"/>
        <v>107</v>
      </c>
      <c r="B111" s="131"/>
      <c r="C111" s="30" t="s">
        <v>218</v>
      </c>
      <c r="D111" s="31" t="s">
        <v>19</v>
      </c>
      <c r="E111" s="32" t="s">
        <v>25</v>
      </c>
      <c r="F111" s="33">
        <v>38471</v>
      </c>
      <c r="G111" s="31">
        <v>14</v>
      </c>
      <c r="H111" s="31">
        <v>19</v>
      </c>
      <c r="I111" s="34">
        <v>99953</v>
      </c>
      <c r="J111" s="35">
        <v>19701</v>
      </c>
      <c r="K111" s="36">
        <f t="shared" si="7"/>
        <v>5.073498807167149</v>
      </c>
    </row>
    <row r="112" spans="1:11" ht="15.75" customHeight="1">
      <c r="A112" s="28">
        <f t="shared" si="6"/>
        <v>108</v>
      </c>
      <c r="B112" s="131"/>
      <c r="C112" s="30" t="s">
        <v>60</v>
      </c>
      <c r="D112" s="31" t="s">
        <v>12</v>
      </c>
      <c r="E112" s="32" t="s">
        <v>54</v>
      </c>
      <c r="F112" s="33">
        <v>38604</v>
      </c>
      <c r="G112" s="31">
        <v>15</v>
      </c>
      <c r="H112" s="31">
        <v>8</v>
      </c>
      <c r="I112" s="34">
        <v>120469.5</v>
      </c>
      <c r="J112" s="35">
        <v>18588</v>
      </c>
      <c r="K112" s="36">
        <f t="shared" si="7"/>
        <v>6.481036152356359</v>
      </c>
    </row>
    <row r="113" spans="1:11" ht="15.75" customHeight="1">
      <c r="A113" s="28">
        <f t="shared" si="6"/>
        <v>109</v>
      </c>
      <c r="B113" s="131"/>
      <c r="C113" s="30" t="s">
        <v>111</v>
      </c>
      <c r="D113" s="31" t="s">
        <v>47</v>
      </c>
      <c r="E113" s="32" t="s">
        <v>64</v>
      </c>
      <c r="F113" s="33">
        <v>38562</v>
      </c>
      <c r="G113" s="31">
        <v>17</v>
      </c>
      <c r="H113" s="31">
        <v>12</v>
      </c>
      <c r="I113" s="34">
        <v>123277</v>
      </c>
      <c r="J113" s="35">
        <v>18443</v>
      </c>
      <c r="K113" s="36">
        <f t="shared" si="7"/>
        <v>6.684216233801442</v>
      </c>
    </row>
    <row r="114" spans="1:11" ht="15.75" customHeight="1">
      <c r="A114" s="28">
        <f t="shared" si="6"/>
        <v>110</v>
      </c>
      <c r="B114" s="131"/>
      <c r="C114" s="30" t="s">
        <v>31</v>
      </c>
      <c r="D114" s="31" t="s">
        <v>32</v>
      </c>
      <c r="E114" s="32" t="s">
        <v>33</v>
      </c>
      <c r="F114" s="33">
        <v>38639</v>
      </c>
      <c r="G114" s="31">
        <v>13</v>
      </c>
      <c r="H114" s="31">
        <v>3</v>
      </c>
      <c r="I114" s="34">
        <v>153813.5</v>
      </c>
      <c r="J114" s="35">
        <v>18191</v>
      </c>
      <c r="K114" s="36">
        <f t="shared" si="7"/>
        <v>8.45547248639437</v>
      </c>
    </row>
    <row r="115" spans="1:11" ht="15.75" customHeight="1">
      <c r="A115" s="28">
        <f t="shared" si="6"/>
        <v>111</v>
      </c>
      <c r="B115" s="131"/>
      <c r="C115" s="30" t="s">
        <v>103</v>
      </c>
      <c r="D115" s="31" t="s">
        <v>94</v>
      </c>
      <c r="E115" s="32" t="s">
        <v>104</v>
      </c>
      <c r="F115" s="33">
        <v>38569</v>
      </c>
      <c r="G115" s="31">
        <v>12</v>
      </c>
      <c r="H115" s="31">
        <v>12</v>
      </c>
      <c r="I115" s="34">
        <v>108619</v>
      </c>
      <c r="J115" s="35">
        <v>17127</v>
      </c>
      <c r="K115" s="36">
        <f t="shared" si="7"/>
        <v>6.341974659893735</v>
      </c>
    </row>
    <row r="116" spans="1:11" ht="15.75" customHeight="1">
      <c r="A116" s="28">
        <f t="shared" si="6"/>
        <v>112</v>
      </c>
      <c r="B116" s="131"/>
      <c r="C116" s="30" t="s">
        <v>219</v>
      </c>
      <c r="D116" s="31" t="s">
        <v>19</v>
      </c>
      <c r="E116" s="32" t="s">
        <v>25</v>
      </c>
      <c r="F116" s="33">
        <v>38401</v>
      </c>
      <c r="G116" s="31">
        <v>8</v>
      </c>
      <c r="H116" s="31">
        <v>20</v>
      </c>
      <c r="I116" s="34">
        <v>124535</v>
      </c>
      <c r="J116" s="35">
        <v>17002</v>
      </c>
      <c r="K116" s="36">
        <f t="shared" si="7"/>
        <v>7.32472650276438</v>
      </c>
    </row>
    <row r="117" spans="1:11" ht="15.75" customHeight="1">
      <c r="A117" s="28">
        <f t="shared" si="6"/>
        <v>113</v>
      </c>
      <c r="B117" s="131"/>
      <c r="C117" s="30" t="s">
        <v>220</v>
      </c>
      <c r="D117" s="31" t="s">
        <v>32</v>
      </c>
      <c r="E117" s="32" t="s">
        <v>221</v>
      </c>
      <c r="F117" s="33">
        <v>38492</v>
      </c>
      <c r="G117" s="31">
        <v>4</v>
      </c>
      <c r="H117" s="31">
        <v>15</v>
      </c>
      <c r="I117" s="34">
        <v>114473.43</v>
      </c>
      <c r="J117" s="35">
        <v>16413</v>
      </c>
      <c r="K117" s="36">
        <f t="shared" si="7"/>
        <v>6.974558581612136</v>
      </c>
    </row>
    <row r="118" spans="1:11" ht="15.75" customHeight="1">
      <c r="A118" s="28">
        <f t="shared" si="6"/>
        <v>114</v>
      </c>
      <c r="B118" s="131"/>
      <c r="C118" s="30" t="s">
        <v>222</v>
      </c>
      <c r="D118" s="31" t="s">
        <v>19</v>
      </c>
      <c r="E118" s="32" t="s">
        <v>25</v>
      </c>
      <c r="F118" s="33">
        <v>38415</v>
      </c>
      <c r="G118" s="31">
        <v>40</v>
      </c>
      <c r="H118" s="31">
        <v>10</v>
      </c>
      <c r="I118" s="34">
        <v>97588</v>
      </c>
      <c r="J118" s="35">
        <v>16384</v>
      </c>
      <c r="K118" s="36">
        <f t="shared" si="7"/>
        <v>5.956298828125</v>
      </c>
    </row>
    <row r="119" spans="1:11" ht="15.75" customHeight="1">
      <c r="A119" s="28">
        <f t="shared" si="6"/>
        <v>115</v>
      </c>
      <c r="B119" s="131"/>
      <c r="C119" s="30" t="s">
        <v>223</v>
      </c>
      <c r="D119" s="31" t="s">
        <v>32</v>
      </c>
      <c r="E119" s="32" t="s">
        <v>33</v>
      </c>
      <c r="F119" s="33">
        <v>38450</v>
      </c>
      <c r="G119" s="31">
        <v>3</v>
      </c>
      <c r="H119" s="31">
        <v>22</v>
      </c>
      <c r="I119" s="34">
        <v>93609.5</v>
      </c>
      <c r="J119" s="35">
        <v>14688</v>
      </c>
      <c r="K119" s="36">
        <f t="shared" si="7"/>
        <v>6.373195806100218</v>
      </c>
    </row>
    <row r="120" spans="1:11" ht="15.75" customHeight="1">
      <c r="A120" s="28">
        <f t="shared" si="6"/>
        <v>116</v>
      </c>
      <c r="B120" s="131"/>
      <c r="C120" s="30" t="s">
        <v>224</v>
      </c>
      <c r="D120" s="31" t="s">
        <v>56</v>
      </c>
      <c r="E120" s="32" t="s">
        <v>57</v>
      </c>
      <c r="F120" s="33">
        <v>38387</v>
      </c>
      <c r="G120" s="31">
        <v>8</v>
      </c>
      <c r="H120" s="31">
        <v>25</v>
      </c>
      <c r="I120" s="34">
        <v>88049.5</v>
      </c>
      <c r="J120" s="35">
        <v>13745</v>
      </c>
      <c r="K120" s="36">
        <f t="shared" si="7"/>
        <v>6.405929428883231</v>
      </c>
    </row>
    <row r="121" spans="1:11" ht="15.75" customHeight="1">
      <c r="A121" s="28">
        <f t="shared" si="6"/>
        <v>117</v>
      </c>
      <c r="B121" s="131"/>
      <c r="C121" s="30" t="s">
        <v>225</v>
      </c>
      <c r="D121" s="31" t="s">
        <v>94</v>
      </c>
      <c r="E121" s="32" t="s">
        <v>226</v>
      </c>
      <c r="F121" s="33">
        <v>38478</v>
      </c>
      <c r="G121" s="31">
        <v>14</v>
      </c>
      <c r="H121" s="31">
        <v>19</v>
      </c>
      <c r="I121" s="34">
        <v>74812</v>
      </c>
      <c r="J121" s="35">
        <v>13250</v>
      </c>
      <c r="K121" s="36">
        <f t="shared" si="7"/>
        <v>5.646188679245283</v>
      </c>
    </row>
    <row r="122" spans="1:11" ht="15.75" customHeight="1">
      <c r="A122" s="28">
        <f t="shared" si="6"/>
        <v>118</v>
      </c>
      <c r="B122" s="131"/>
      <c r="C122" s="30" t="s">
        <v>70</v>
      </c>
      <c r="D122" s="31" t="s">
        <v>22</v>
      </c>
      <c r="E122" s="32" t="s">
        <v>37</v>
      </c>
      <c r="F122" s="33">
        <v>38618</v>
      </c>
      <c r="G122" s="31">
        <v>14</v>
      </c>
      <c r="H122" s="31">
        <v>6</v>
      </c>
      <c r="I122" s="43">
        <v>103792.5</v>
      </c>
      <c r="J122" s="44">
        <v>13091</v>
      </c>
      <c r="K122" s="36">
        <f t="shared" si="7"/>
        <v>7.928538690703537</v>
      </c>
    </row>
    <row r="123" spans="1:11" ht="15.75" customHeight="1">
      <c r="A123" s="28">
        <f t="shared" si="6"/>
        <v>119</v>
      </c>
      <c r="B123" s="131"/>
      <c r="C123" s="30" t="s">
        <v>227</v>
      </c>
      <c r="D123" s="31" t="s">
        <v>32</v>
      </c>
      <c r="E123" s="32" t="s">
        <v>228</v>
      </c>
      <c r="F123" s="33">
        <v>38429</v>
      </c>
      <c r="G123" s="31">
        <v>13</v>
      </c>
      <c r="H123" s="31">
        <v>18</v>
      </c>
      <c r="I123" s="34">
        <v>97993</v>
      </c>
      <c r="J123" s="35">
        <v>12913</v>
      </c>
      <c r="K123" s="36">
        <f t="shared" si="7"/>
        <v>7.588709052892434</v>
      </c>
    </row>
    <row r="124" spans="1:11" ht="15.75" customHeight="1">
      <c r="A124" s="28">
        <f t="shared" si="6"/>
        <v>120</v>
      </c>
      <c r="B124" s="131"/>
      <c r="C124" s="30" t="s">
        <v>229</v>
      </c>
      <c r="D124" s="31" t="s">
        <v>12</v>
      </c>
      <c r="E124" s="32" t="s">
        <v>204</v>
      </c>
      <c r="F124" s="33">
        <v>38499</v>
      </c>
      <c r="G124" s="31">
        <v>10</v>
      </c>
      <c r="H124" s="31">
        <v>16</v>
      </c>
      <c r="I124" s="34">
        <v>83345.5</v>
      </c>
      <c r="J124" s="35">
        <v>11698</v>
      </c>
      <c r="K124" s="36">
        <f t="shared" si="7"/>
        <v>7.124764917079843</v>
      </c>
    </row>
    <row r="125" spans="1:11" ht="15.75" customHeight="1">
      <c r="A125" s="28">
        <f t="shared" si="6"/>
        <v>121</v>
      </c>
      <c r="B125" s="131"/>
      <c r="C125" s="30" t="s">
        <v>230</v>
      </c>
      <c r="D125" s="31" t="s">
        <v>47</v>
      </c>
      <c r="E125" s="32" t="s">
        <v>48</v>
      </c>
      <c r="F125" s="33">
        <v>38492</v>
      </c>
      <c r="G125" s="31">
        <v>4</v>
      </c>
      <c r="H125" s="31">
        <v>21</v>
      </c>
      <c r="I125" s="34">
        <v>68446.5</v>
      </c>
      <c r="J125" s="35">
        <v>11534</v>
      </c>
      <c r="K125" s="36">
        <f t="shared" si="7"/>
        <v>5.934324605514132</v>
      </c>
    </row>
    <row r="126" spans="1:11" ht="15.75" customHeight="1">
      <c r="A126" s="28">
        <f t="shared" si="6"/>
        <v>122</v>
      </c>
      <c r="B126" s="131"/>
      <c r="C126" s="30" t="s">
        <v>231</v>
      </c>
      <c r="D126" s="31" t="s">
        <v>47</v>
      </c>
      <c r="E126" s="32" t="s">
        <v>217</v>
      </c>
      <c r="F126" s="33">
        <v>38373</v>
      </c>
      <c r="G126" s="31">
        <v>2</v>
      </c>
      <c r="H126" s="31">
        <v>34</v>
      </c>
      <c r="I126" s="34">
        <v>72265.5</v>
      </c>
      <c r="J126" s="35">
        <v>11299</v>
      </c>
      <c r="K126" s="36">
        <f t="shared" si="7"/>
        <v>6.395742986104965</v>
      </c>
    </row>
    <row r="127" spans="1:11" ht="15.75" customHeight="1">
      <c r="A127" s="28">
        <f t="shared" si="6"/>
        <v>123</v>
      </c>
      <c r="B127" s="131"/>
      <c r="C127" s="30" t="s">
        <v>81</v>
      </c>
      <c r="D127" s="31" t="s">
        <v>47</v>
      </c>
      <c r="E127" s="32" t="s">
        <v>82</v>
      </c>
      <c r="F127" s="33">
        <v>38618</v>
      </c>
      <c r="G127" s="31">
        <v>12</v>
      </c>
      <c r="H127" s="31">
        <v>5</v>
      </c>
      <c r="I127" s="34">
        <v>77932.5</v>
      </c>
      <c r="J127" s="35">
        <v>11132</v>
      </c>
      <c r="K127" s="36">
        <f t="shared" si="7"/>
        <v>7.000763564498742</v>
      </c>
    </row>
    <row r="128" spans="1:11" ht="15.75" customHeight="1">
      <c r="A128" s="28">
        <f t="shared" si="6"/>
        <v>124</v>
      </c>
      <c r="B128" s="131"/>
      <c r="C128" s="30" t="s">
        <v>232</v>
      </c>
      <c r="D128" s="31" t="s">
        <v>40</v>
      </c>
      <c r="E128" s="32" t="s">
        <v>110</v>
      </c>
      <c r="F128" s="33">
        <v>38443</v>
      </c>
      <c r="G128" s="31">
        <v>5</v>
      </c>
      <c r="H128" s="31">
        <v>21</v>
      </c>
      <c r="I128" s="34">
        <v>76378</v>
      </c>
      <c r="J128" s="35">
        <v>11118</v>
      </c>
      <c r="K128" s="36">
        <f t="shared" si="7"/>
        <v>6.869760748336032</v>
      </c>
    </row>
    <row r="129" spans="1:11" ht="15.75" customHeight="1">
      <c r="A129" s="28">
        <f t="shared" si="6"/>
        <v>125</v>
      </c>
      <c r="B129" s="131"/>
      <c r="C129" s="30" t="s">
        <v>91</v>
      </c>
      <c r="D129" s="31" t="s">
        <v>56</v>
      </c>
      <c r="E129" s="32" t="s">
        <v>92</v>
      </c>
      <c r="F129" s="33">
        <v>38485</v>
      </c>
      <c r="G129" s="31">
        <v>15</v>
      </c>
      <c r="H129" s="31">
        <v>14</v>
      </c>
      <c r="I129" s="34">
        <v>69043</v>
      </c>
      <c r="J129" s="35">
        <v>10260</v>
      </c>
      <c r="K129" s="36">
        <f t="shared" si="7"/>
        <v>6.7293372319688105</v>
      </c>
    </row>
    <row r="130" spans="1:11" ht="15.75" customHeight="1">
      <c r="A130" s="28">
        <f t="shared" si="6"/>
        <v>126</v>
      </c>
      <c r="B130" s="131"/>
      <c r="C130" s="30" t="s">
        <v>105</v>
      </c>
      <c r="D130" s="31" t="s">
        <v>47</v>
      </c>
      <c r="E130" s="32" t="s">
        <v>106</v>
      </c>
      <c r="F130" s="33">
        <v>38597</v>
      </c>
      <c r="G130" s="31">
        <v>11</v>
      </c>
      <c r="H130" s="31">
        <v>8</v>
      </c>
      <c r="I130" s="34">
        <v>77954</v>
      </c>
      <c r="J130" s="35">
        <v>10086</v>
      </c>
      <c r="K130" s="36">
        <f t="shared" si="7"/>
        <v>7.728931191750942</v>
      </c>
    </row>
    <row r="131" spans="1:11" ht="15.75" customHeight="1">
      <c r="A131" s="28">
        <f t="shared" si="6"/>
        <v>127</v>
      </c>
      <c r="B131" s="131"/>
      <c r="C131" s="30" t="s">
        <v>233</v>
      </c>
      <c r="D131" s="31" t="s">
        <v>19</v>
      </c>
      <c r="E131" s="32" t="s">
        <v>234</v>
      </c>
      <c r="F131" s="33">
        <v>38450</v>
      </c>
      <c r="G131" s="31">
        <v>30</v>
      </c>
      <c r="H131" s="31">
        <v>9</v>
      </c>
      <c r="I131" s="34">
        <v>51457</v>
      </c>
      <c r="J131" s="35">
        <v>9870</v>
      </c>
      <c r="K131" s="36">
        <f t="shared" si="7"/>
        <v>5.213475177304964</v>
      </c>
    </row>
    <row r="132" spans="1:11" ht="15.75" customHeight="1">
      <c r="A132" s="28">
        <f t="shared" si="6"/>
        <v>128</v>
      </c>
      <c r="B132" s="131"/>
      <c r="C132" s="30" t="s">
        <v>87</v>
      </c>
      <c r="D132" s="31" t="s">
        <v>88</v>
      </c>
      <c r="E132" s="32" t="s">
        <v>89</v>
      </c>
      <c r="F132" s="33">
        <v>38520</v>
      </c>
      <c r="G132" s="31">
        <v>4</v>
      </c>
      <c r="H132" s="31">
        <v>19</v>
      </c>
      <c r="I132" s="34">
        <v>57803</v>
      </c>
      <c r="J132" s="35">
        <v>9840</v>
      </c>
      <c r="K132" s="36">
        <f t="shared" si="7"/>
        <v>5.874288617886179</v>
      </c>
    </row>
    <row r="133" spans="1:11" ht="15.75" customHeight="1">
      <c r="A133" s="28">
        <f aca="true" t="shared" si="8" ref="A133:A164">ROW()-4</f>
        <v>129</v>
      </c>
      <c r="B133" s="131"/>
      <c r="C133" s="30" t="s">
        <v>46</v>
      </c>
      <c r="D133" s="31" t="s">
        <v>47</v>
      </c>
      <c r="E133" s="32" t="s">
        <v>48</v>
      </c>
      <c r="F133" s="33">
        <v>38639</v>
      </c>
      <c r="G133" s="31">
        <v>7</v>
      </c>
      <c r="H133" s="31">
        <v>3</v>
      </c>
      <c r="I133" s="34">
        <v>78274.5</v>
      </c>
      <c r="J133" s="35">
        <v>9724</v>
      </c>
      <c r="K133" s="36">
        <f aca="true" t="shared" si="9" ref="K133:K164">I133/J133</f>
        <v>8.04961949814891</v>
      </c>
    </row>
    <row r="134" spans="1:11" ht="15.75" customHeight="1">
      <c r="A134" s="28">
        <f t="shared" si="8"/>
        <v>130</v>
      </c>
      <c r="B134" s="131"/>
      <c r="C134" s="30" t="s">
        <v>109</v>
      </c>
      <c r="D134" s="31" t="s">
        <v>40</v>
      </c>
      <c r="E134" s="32" t="s">
        <v>110</v>
      </c>
      <c r="F134" s="33">
        <v>38555</v>
      </c>
      <c r="G134" s="31">
        <v>4</v>
      </c>
      <c r="H134" s="31">
        <v>13</v>
      </c>
      <c r="I134" s="34">
        <v>65490</v>
      </c>
      <c r="J134" s="35">
        <v>9623</v>
      </c>
      <c r="K134" s="36">
        <f t="shared" si="9"/>
        <v>6.8055699885690535</v>
      </c>
    </row>
    <row r="135" spans="1:11" ht="15.75" customHeight="1">
      <c r="A135" s="28">
        <f t="shared" si="8"/>
        <v>131</v>
      </c>
      <c r="B135" s="131"/>
      <c r="C135" s="30" t="s">
        <v>63</v>
      </c>
      <c r="D135" s="31" t="s">
        <v>19</v>
      </c>
      <c r="E135" s="32" t="s">
        <v>64</v>
      </c>
      <c r="F135" s="33">
        <v>38625</v>
      </c>
      <c r="G135" s="31">
        <v>15</v>
      </c>
      <c r="H135" s="31">
        <v>5</v>
      </c>
      <c r="I135" s="34">
        <v>62045</v>
      </c>
      <c r="J135" s="35">
        <v>8912</v>
      </c>
      <c r="K135" s="36">
        <f t="shared" si="9"/>
        <v>6.961961400359066</v>
      </c>
    </row>
    <row r="136" spans="1:11" ht="15.75" customHeight="1">
      <c r="A136" s="28">
        <f t="shared" si="8"/>
        <v>132</v>
      </c>
      <c r="B136" s="131"/>
      <c r="C136" s="30" t="s">
        <v>235</v>
      </c>
      <c r="D136" s="31" t="s">
        <v>40</v>
      </c>
      <c r="E136" s="32" t="s">
        <v>236</v>
      </c>
      <c r="F136" s="33">
        <v>38604</v>
      </c>
      <c r="G136" s="31">
        <v>11</v>
      </c>
      <c r="H136" s="31">
        <v>6</v>
      </c>
      <c r="I136" s="34">
        <v>60446</v>
      </c>
      <c r="J136" s="35">
        <v>8904</v>
      </c>
      <c r="K136" s="36">
        <f t="shared" si="9"/>
        <v>6.7886343216531895</v>
      </c>
    </row>
    <row r="137" spans="1:11" ht="15.75" customHeight="1">
      <c r="A137" s="28">
        <f t="shared" si="8"/>
        <v>133</v>
      </c>
      <c r="B137" s="131"/>
      <c r="C137" s="30" t="s">
        <v>237</v>
      </c>
      <c r="D137" s="31" t="s">
        <v>32</v>
      </c>
      <c r="E137" s="32" t="s">
        <v>238</v>
      </c>
      <c r="F137" s="33">
        <v>38464</v>
      </c>
      <c r="G137" s="31">
        <v>1</v>
      </c>
      <c r="H137" s="31">
        <v>14</v>
      </c>
      <c r="I137" s="34">
        <v>62395.46</v>
      </c>
      <c r="J137" s="35">
        <v>8677</v>
      </c>
      <c r="K137" s="36">
        <f t="shared" si="9"/>
        <v>7.190902385617148</v>
      </c>
    </row>
    <row r="138" spans="1:11" ht="15.75" customHeight="1">
      <c r="A138" s="28">
        <f t="shared" si="8"/>
        <v>134</v>
      </c>
      <c r="B138" s="131"/>
      <c r="C138" s="30" t="s">
        <v>239</v>
      </c>
      <c r="D138" s="31" t="s">
        <v>56</v>
      </c>
      <c r="E138" s="32" t="s">
        <v>57</v>
      </c>
      <c r="F138" s="33">
        <v>38506</v>
      </c>
      <c r="G138" s="31">
        <v>5</v>
      </c>
      <c r="H138" s="31">
        <v>18</v>
      </c>
      <c r="I138" s="34">
        <v>50801.5</v>
      </c>
      <c r="J138" s="35">
        <v>8592</v>
      </c>
      <c r="K138" s="36">
        <f t="shared" si="9"/>
        <v>5.912651303538175</v>
      </c>
    </row>
    <row r="139" spans="1:11" ht="15.75" customHeight="1">
      <c r="A139" s="28">
        <f t="shared" si="8"/>
        <v>135</v>
      </c>
      <c r="B139" s="131"/>
      <c r="C139" s="30" t="s">
        <v>68</v>
      </c>
      <c r="D139" s="31" t="s">
        <v>47</v>
      </c>
      <c r="E139" s="32" t="s">
        <v>217</v>
      </c>
      <c r="F139" s="33">
        <v>38513</v>
      </c>
      <c r="G139" s="31">
        <v>2</v>
      </c>
      <c r="H139" s="31">
        <v>17</v>
      </c>
      <c r="I139" s="34">
        <v>50251</v>
      </c>
      <c r="J139" s="35">
        <v>8522</v>
      </c>
      <c r="K139" s="36">
        <f t="shared" si="9"/>
        <v>5.896620511616991</v>
      </c>
    </row>
    <row r="140" spans="1:11" ht="15.75" customHeight="1">
      <c r="A140" s="28">
        <f t="shared" si="8"/>
        <v>136</v>
      </c>
      <c r="B140" s="131"/>
      <c r="C140" s="30" t="s">
        <v>102</v>
      </c>
      <c r="D140" s="31" t="s">
        <v>47</v>
      </c>
      <c r="E140" s="32" t="s">
        <v>48</v>
      </c>
      <c r="F140" s="33">
        <v>38548</v>
      </c>
      <c r="G140" s="31">
        <v>5</v>
      </c>
      <c r="H140" s="31">
        <v>13</v>
      </c>
      <c r="I140" s="34">
        <v>56609</v>
      </c>
      <c r="J140" s="35">
        <v>8412</v>
      </c>
      <c r="K140" s="36">
        <f t="shared" si="9"/>
        <v>6.729553019495958</v>
      </c>
    </row>
    <row r="141" spans="1:11" ht="15.75" customHeight="1">
      <c r="A141" s="28">
        <f t="shared" si="8"/>
        <v>137</v>
      </c>
      <c r="B141" s="131"/>
      <c r="C141" s="30" t="s">
        <v>76</v>
      </c>
      <c r="D141" s="31" t="s">
        <v>56</v>
      </c>
      <c r="E141" s="32" t="s">
        <v>57</v>
      </c>
      <c r="F141" s="33">
        <v>38618</v>
      </c>
      <c r="G141" s="31">
        <v>8</v>
      </c>
      <c r="H141" s="31">
        <v>6</v>
      </c>
      <c r="I141" s="34">
        <v>58303</v>
      </c>
      <c r="J141" s="35">
        <v>8312</v>
      </c>
      <c r="K141" s="36">
        <f t="shared" si="9"/>
        <v>7.014316650625601</v>
      </c>
    </row>
    <row r="142" spans="1:11" ht="15.75" customHeight="1">
      <c r="A142" s="28">
        <f t="shared" si="8"/>
        <v>138</v>
      </c>
      <c r="B142" s="131"/>
      <c r="C142" s="30" t="s">
        <v>240</v>
      </c>
      <c r="D142" s="31" t="s">
        <v>12</v>
      </c>
      <c r="E142" s="32" t="s">
        <v>241</v>
      </c>
      <c r="F142" s="33">
        <v>38485</v>
      </c>
      <c r="G142" s="31">
        <v>13</v>
      </c>
      <c r="H142" s="31">
        <v>16</v>
      </c>
      <c r="I142" s="34">
        <v>42560.5</v>
      </c>
      <c r="J142" s="35">
        <v>7552</v>
      </c>
      <c r="K142" s="36">
        <f t="shared" si="9"/>
        <v>5.635659427966102</v>
      </c>
    </row>
    <row r="143" spans="1:11" ht="15.75" customHeight="1">
      <c r="A143" s="28">
        <f t="shared" si="8"/>
        <v>139</v>
      </c>
      <c r="B143" s="131"/>
      <c r="C143" s="30" t="s">
        <v>242</v>
      </c>
      <c r="D143" s="31" t="s">
        <v>15</v>
      </c>
      <c r="E143" s="32" t="s">
        <v>35</v>
      </c>
      <c r="F143" s="33">
        <v>38422</v>
      </c>
      <c r="G143" s="31">
        <v>22</v>
      </c>
      <c r="H143" s="31">
        <v>8</v>
      </c>
      <c r="I143" s="34">
        <v>58923</v>
      </c>
      <c r="J143" s="35">
        <v>7362</v>
      </c>
      <c r="K143" s="36">
        <f t="shared" si="9"/>
        <v>8.003667481662593</v>
      </c>
    </row>
    <row r="144" spans="1:11" ht="15.75" customHeight="1">
      <c r="A144" s="28">
        <f t="shared" si="8"/>
        <v>140</v>
      </c>
      <c r="B144" s="131"/>
      <c r="C144" s="30" t="s">
        <v>55</v>
      </c>
      <c r="D144" s="31" t="s">
        <v>56</v>
      </c>
      <c r="E144" s="32" t="s">
        <v>57</v>
      </c>
      <c r="F144" s="33">
        <v>38639</v>
      </c>
      <c r="G144" s="31">
        <v>21</v>
      </c>
      <c r="H144" s="31">
        <v>3</v>
      </c>
      <c r="I144" s="34">
        <v>53815</v>
      </c>
      <c r="J144" s="35">
        <v>7277</v>
      </c>
      <c r="K144" s="36">
        <f t="shared" si="9"/>
        <v>7.395217809536897</v>
      </c>
    </row>
    <row r="145" spans="1:11" ht="15.75" customHeight="1">
      <c r="A145" s="28">
        <f t="shared" si="8"/>
        <v>141</v>
      </c>
      <c r="B145" s="131"/>
      <c r="C145" s="30" t="s">
        <v>114</v>
      </c>
      <c r="D145" s="31" t="s">
        <v>40</v>
      </c>
      <c r="E145" s="32" t="s">
        <v>66</v>
      </c>
      <c r="F145" s="33">
        <v>38443</v>
      </c>
      <c r="G145" s="31">
        <v>7</v>
      </c>
      <c r="H145" s="31">
        <v>13</v>
      </c>
      <c r="I145" s="34">
        <v>41762</v>
      </c>
      <c r="J145" s="35">
        <v>6941</v>
      </c>
      <c r="K145" s="36">
        <f t="shared" si="9"/>
        <v>6.016712289295491</v>
      </c>
    </row>
    <row r="146" spans="1:11" ht="15.75" customHeight="1">
      <c r="A146" s="28">
        <f t="shared" si="8"/>
        <v>142</v>
      </c>
      <c r="B146" s="131"/>
      <c r="C146" s="30" t="s">
        <v>243</v>
      </c>
      <c r="D146" s="31" t="s">
        <v>94</v>
      </c>
      <c r="E146" s="32" t="s">
        <v>244</v>
      </c>
      <c r="F146" s="33">
        <v>38376</v>
      </c>
      <c r="G146" s="31">
        <v>7</v>
      </c>
      <c r="H146" s="31">
        <v>11</v>
      </c>
      <c r="I146" s="34">
        <v>53238.5</v>
      </c>
      <c r="J146" s="35">
        <v>6878</v>
      </c>
      <c r="K146" s="36">
        <f t="shared" si="9"/>
        <v>7.7404041872637395</v>
      </c>
    </row>
    <row r="147" spans="1:11" ht="15.75" customHeight="1">
      <c r="A147" s="28">
        <f t="shared" si="8"/>
        <v>143</v>
      </c>
      <c r="B147" s="131"/>
      <c r="C147" s="30" t="s">
        <v>245</v>
      </c>
      <c r="D147" s="31" t="s">
        <v>19</v>
      </c>
      <c r="E147" s="32" t="s">
        <v>238</v>
      </c>
      <c r="F147" s="33">
        <v>38352</v>
      </c>
      <c r="G147" s="31">
        <v>10</v>
      </c>
      <c r="H147" s="31">
        <v>10</v>
      </c>
      <c r="I147" s="34">
        <v>44892</v>
      </c>
      <c r="J147" s="35">
        <v>6797</v>
      </c>
      <c r="K147" s="36">
        <f t="shared" si="9"/>
        <v>6.604678534647639</v>
      </c>
    </row>
    <row r="148" spans="1:11" ht="15.75" customHeight="1">
      <c r="A148" s="28">
        <f t="shared" si="8"/>
        <v>144</v>
      </c>
      <c r="B148" s="131"/>
      <c r="C148" s="30" t="s">
        <v>77</v>
      </c>
      <c r="D148" s="31" t="s">
        <v>47</v>
      </c>
      <c r="E148" s="32" t="s">
        <v>78</v>
      </c>
      <c r="F148" s="33">
        <v>38415</v>
      </c>
      <c r="G148" s="31">
        <v>4</v>
      </c>
      <c r="H148" s="31">
        <v>15</v>
      </c>
      <c r="I148" s="34">
        <v>36890.5</v>
      </c>
      <c r="J148" s="35">
        <v>6739</v>
      </c>
      <c r="K148" s="36">
        <f t="shared" si="9"/>
        <v>5.474180145422169</v>
      </c>
    </row>
    <row r="149" spans="1:11" ht="15.75" customHeight="1">
      <c r="A149" s="28">
        <f t="shared" si="8"/>
        <v>145</v>
      </c>
      <c r="B149" s="131"/>
      <c r="C149" s="30" t="s">
        <v>246</v>
      </c>
      <c r="D149" s="31" t="s">
        <v>47</v>
      </c>
      <c r="E149" s="32" t="s">
        <v>106</v>
      </c>
      <c r="F149" s="33">
        <v>38464</v>
      </c>
      <c r="G149" s="31">
        <v>5</v>
      </c>
      <c r="H149" s="31">
        <v>18</v>
      </c>
      <c r="I149" s="34">
        <v>43119.5</v>
      </c>
      <c r="J149" s="35">
        <v>6719</v>
      </c>
      <c r="K149" s="36">
        <f t="shared" si="9"/>
        <v>6.417547254055663</v>
      </c>
    </row>
    <row r="150" spans="1:11" ht="15.75" customHeight="1">
      <c r="A150" s="28">
        <f t="shared" si="8"/>
        <v>146</v>
      </c>
      <c r="B150" s="131"/>
      <c r="C150" s="30" t="s">
        <v>247</v>
      </c>
      <c r="D150" s="31" t="s">
        <v>19</v>
      </c>
      <c r="E150" s="32" t="s">
        <v>248</v>
      </c>
      <c r="F150" s="33">
        <v>38548</v>
      </c>
      <c r="G150" s="31">
        <v>10</v>
      </c>
      <c r="H150" s="31">
        <v>12</v>
      </c>
      <c r="I150" s="34">
        <v>36193</v>
      </c>
      <c r="J150" s="35">
        <v>6116</v>
      </c>
      <c r="K150" s="36">
        <f t="shared" si="9"/>
        <v>5.917756703727926</v>
      </c>
    </row>
    <row r="151" spans="1:11" ht="15.75" customHeight="1">
      <c r="A151" s="28">
        <f t="shared" si="8"/>
        <v>147</v>
      </c>
      <c r="B151" s="131"/>
      <c r="C151" s="30" t="s">
        <v>249</v>
      </c>
      <c r="D151" s="31" t="s">
        <v>47</v>
      </c>
      <c r="E151" s="32" t="s">
        <v>250</v>
      </c>
      <c r="F151" s="33">
        <v>38471</v>
      </c>
      <c r="G151" s="31">
        <v>6</v>
      </c>
      <c r="H151" s="31">
        <v>17</v>
      </c>
      <c r="I151" s="34">
        <v>33817.5</v>
      </c>
      <c r="J151" s="35">
        <v>5781</v>
      </c>
      <c r="K151" s="36">
        <f t="shared" si="9"/>
        <v>5.849766476388168</v>
      </c>
    </row>
    <row r="152" spans="1:11" ht="15.75" customHeight="1">
      <c r="A152" s="28">
        <f t="shared" si="8"/>
        <v>148</v>
      </c>
      <c r="B152" s="131"/>
      <c r="C152" s="30" t="s">
        <v>42</v>
      </c>
      <c r="D152" s="31" t="s">
        <v>19</v>
      </c>
      <c r="E152" s="32" t="s">
        <v>43</v>
      </c>
      <c r="F152" s="33">
        <v>38646</v>
      </c>
      <c r="G152" s="31">
        <v>70</v>
      </c>
      <c r="H152" s="31">
        <v>2</v>
      </c>
      <c r="I152" s="34">
        <v>36967</v>
      </c>
      <c r="J152" s="35">
        <v>5343</v>
      </c>
      <c r="K152" s="36">
        <f t="shared" si="9"/>
        <v>6.918772225341568</v>
      </c>
    </row>
    <row r="153" spans="1:11" ht="15.75" customHeight="1">
      <c r="A153" s="28">
        <f t="shared" si="8"/>
        <v>149</v>
      </c>
      <c r="B153" s="131"/>
      <c r="C153" s="30" t="s">
        <v>251</v>
      </c>
      <c r="D153" s="31" t="s">
        <v>47</v>
      </c>
      <c r="E153" s="32" t="s">
        <v>252</v>
      </c>
      <c r="F153" s="33">
        <v>38387</v>
      </c>
      <c r="G153" s="31">
        <v>4</v>
      </c>
      <c r="H153" s="31">
        <v>22</v>
      </c>
      <c r="I153" s="34">
        <v>28174.5</v>
      </c>
      <c r="J153" s="35">
        <v>5340</v>
      </c>
      <c r="K153" s="36">
        <f t="shared" si="9"/>
        <v>5.276123595505618</v>
      </c>
    </row>
    <row r="154" spans="1:11" ht="15.75" customHeight="1">
      <c r="A154" s="28">
        <f t="shared" si="8"/>
        <v>150</v>
      </c>
      <c r="B154" s="131"/>
      <c r="C154" s="30" t="s">
        <v>253</v>
      </c>
      <c r="D154" s="31" t="s">
        <v>47</v>
      </c>
      <c r="E154" s="32" t="s">
        <v>254</v>
      </c>
      <c r="F154" s="33">
        <v>38513</v>
      </c>
      <c r="G154" s="31">
        <v>15</v>
      </c>
      <c r="H154" s="31">
        <v>10</v>
      </c>
      <c r="I154" s="34">
        <v>31467.5</v>
      </c>
      <c r="J154" s="35">
        <v>5053</v>
      </c>
      <c r="K154" s="36">
        <f t="shared" si="9"/>
        <v>6.227488620621413</v>
      </c>
    </row>
    <row r="155" spans="1:11" ht="15.75" customHeight="1">
      <c r="A155" s="28">
        <f t="shared" si="8"/>
        <v>151</v>
      </c>
      <c r="B155" s="131"/>
      <c r="C155" s="30" t="s">
        <v>255</v>
      </c>
      <c r="D155" s="31" t="s">
        <v>19</v>
      </c>
      <c r="E155" s="32" t="s">
        <v>25</v>
      </c>
      <c r="F155" s="33">
        <v>38464</v>
      </c>
      <c r="G155" s="31">
        <v>3</v>
      </c>
      <c r="H155" s="31">
        <v>19</v>
      </c>
      <c r="I155" s="34">
        <v>38567</v>
      </c>
      <c r="J155" s="35">
        <v>4961</v>
      </c>
      <c r="K155" s="36">
        <f t="shared" si="9"/>
        <v>7.77403749244104</v>
      </c>
    </row>
    <row r="156" spans="1:11" ht="15.75" customHeight="1">
      <c r="A156" s="28">
        <f t="shared" si="8"/>
        <v>152</v>
      </c>
      <c r="B156" s="131"/>
      <c r="C156" s="30" t="s">
        <v>256</v>
      </c>
      <c r="D156" s="31" t="s">
        <v>47</v>
      </c>
      <c r="E156" s="32" t="s">
        <v>257</v>
      </c>
      <c r="F156" s="33">
        <v>38464</v>
      </c>
      <c r="G156" s="31">
        <v>4</v>
      </c>
      <c r="H156" s="31">
        <v>12</v>
      </c>
      <c r="I156" s="34">
        <v>25954.5</v>
      </c>
      <c r="J156" s="35">
        <v>4516</v>
      </c>
      <c r="K156" s="36">
        <f t="shared" si="9"/>
        <v>5.747232063773251</v>
      </c>
    </row>
    <row r="157" spans="1:11" ht="15.75" customHeight="1">
      <c r="A157" s="28">
        <f t="shared" si="8"/>
        <v>153</v>
      </c>
      <c r="B157" s="131"/>
      <c r="C157" s="30" t="s">
        <v>258</v>
      </c>
      <c r="D157" s="31" t="s">
        <v>12</v>
      </c>
      <c r="E157" s="32" t="s">
        <v>54</v>
      </c>
      <c r="F157" s="33">
        <v>38464</v>
      </c>
      <c r="G157" s="31">
        <v>10</v>
      </c>
      <c r="H157" s="31">
        <v>15</v>
      </c>
      <c r="I157" s="34">
        <v>27320.5</v>
      </c>
      <c r="J157" s="35">
        <v>4059</v>
      </c>
      <c r="K157" s="36">
        <f t="shared" si="9"/>
        <v>6.7308450357230845</v>
      </c>
    </row>
    <row r="158" spans="1:11" ht="15.75" customHeight="1">
      <c r="A158" s="28">
        <f t="shared" si="8"/>
        <v>154</v>
      </c>
      <c r="B158" s="131"/>
      <c r="C158" s="30" t="s">
        <v>259</v>
      </c>
      <c r="D158" s="31" t="s">
        <v>88</v>
      </c>
      <c r="E158" s="32" t="s">
        <v>260</v>
      </c>
      <c r="F158" s="33">
        <v>38415</v>
      </c>
      <c r="G158" s="31">
        <v>5</v>
      </c>
      <c r="H158" s="31">
        <v>25</v>
      </c>
      <c r="I158" s="34">
        <v>23550.5</v>
      </c>
      <c r="J158" s="35">
        <v>3756</v>
      </c>
      <c r="K158" s="36">
        <f t="shared" si="9"/>
        <v>6.270101171458999</v>
      </c>
    </row>
    <row r="159" spans="1:11" ht="15.75" customHeight="1">
      <c r="A159" s="28">
        <f t="shared" si="8"/>
        <v>155</v>
      </c>
      <c r="B159" s="131"/>
      <c r="C159" s="30" t="s">
        <v>93</v>
      </c>
      <c r="D159" s="31" t="s">
        <v>94</v>
      </c>
      <c r="E159" s="32" t="s">
        <v>54</v>
      </c>
      <c r="F159" s="33">
        <v>38618</v>
      </c>
      <c r="G159" s="31">
        <v>10</v>
      </c>
      <c r="H159" s="31">
        <v>5</v>
      </c>
      <c r="I159" s="34">
        <v>28502</v>
      </c>
      <c r="J159" s="35">
        <v>3728</v>
      </c>
      <c r="K159" s="36">
        <f t="shared" si="9"/>
        <v>7.6453862660944205</v>
      </c>
    </row>
    <row r="160" spans="1:11" ht="15.75" customHeight="1">
      <c r="A160" s="28">
        <f t="shared" si="8"/>
        <v>156</v>
      </c>
      <c r="B160" s="131"/>
      <c r="C160" s="30" t="s">
        <v>261</v>
      </c>
      <c r="D160" s="31" t="s">
        <v>47</v>
      </c>
      <c r="E160" s="32" t="s">
        <v>257</v>
      </c>
      <c r="F160" s="33">
        <v>38450</v>
      </c>
      <c r="G160" s="31">
        <v>4</v>
      </c>
      <c r="H160" s="31">
        <v>20</v>
      </c>
      <c r="I160" s="34">
        <v>23012.5</v>
      </c>
      <c r="J160" s="35">
        <v>3675</v>
      </c>
      <c r="K160" s="36">
        <f t="shared" si="9"/>
        <v>6.261904761904762</v>
      </c>
    </row>
    <row r="161" spans="1:11" ht="15.75" customHeight="1">
      <c r="A161" s="28">
        <f t="shared" si="8"/>
        <v>157</v>
      </c>
      <c r="B161" s="131"/>
      <c r="C161" s="30" t="s">
        <v>262</v>
      </c>
      <c r="D161" s="31" t="s">
        <v>47</v>
      </c>
      <c r="E161" s="32" t="s">
        <v>263</v>
      </c>
      <c r="F161" s="33">
        <v>38359</v>
      </c>
      <c r="G161" s="31">
        <v>4</v>
      </c>
      <c r="H161" s="31">
        <v>16</v>
      </c>
      <c r="I161" s="34">
        <v>18349</v>
      </c>
      <c r="J161" s="35">
        <v>3434</v>
      </c>
      <c r="K161" s="36">
        <f t="shared" si="9"/>
        <v>5.343331391962725</v>
      </c>
    </row>
    <row r="162" spans="1:11" ht="15.75" customHeight="1">
      <c r="A162" s="28">
        <f t="shared" si="8"/>
        <v>158</v>
      </c>
      <c r="B162" s="131"/>
      <c r="C162" s="30" t="s">
        <v>264</v>
      </c>
      <c r="D162" s="31" t="s">
        <v>74</v>
      </c>
      <c r="E162" s="32" t="s">
        <v>189</v>
      </c>
      <c r="F162" s="33">
        <v>38415</v>
      </c>
      <c r="G162" s="31">
        <v>5</v>
      </c>
      <c r="H162" s="31">
        <v>2</v>
      </c>
      <c r="I162" s="34">
        <v>28338</v>
      </c>
      <c r="J162" s="35">
        <v>3415</v>
      </c>
      <c r="K162" s="36">
        <f t="shared" si="9"/>
        <v>8.298096632503661</v>
      </c>
    </row>
    <row r="163" spans="1:11" ht="15.75" customHeight="1">
      <c r="A163" s="28">
        <f t="shared" si="8"/>
        <v>159</v>
      </c>
      <c r="B163" s="131"/>
      <c r="C163" s="30" t="s">
        <v>265</v>
      </c>
      <c r="D163" s="31" t="s">
        <v>32</v>
      </c>
      <c r="E163" s="32" t="s">
        <v>33</v>
      </c>
      <c r="F163" s="33">
        <v>38478</v>
      </c>
      <c r="G163" s="31">
        <v>1</v>
      </c>
      <c r="H163" s="31">
        <v>14</v>
      </c>
      <c r="I163" s="34">
        <v>21360</v>
      </c>
      <c r="J163" s="35">
        <v>3408</v>
      </c>
      <c r="K163" s="36">
        <f t="shared" si="9"/>
        <v>6.267605633802817</v>
      </c>
    </row>
    <row r="164" spans="1:11" ht="15.75" customHeight="1">
      <c r="A164" s="28">
        <f t="shared" si="8"/>
        <v>160</v>
      </c>
      <c r="B164" s="131"/>
      <c r="C164" s="30" t="s">
        <v>100</v>
      </c>
      <c r="D164" s="31" t="s">
        <v>19</v>
      </c>
      <c r="E164" s="32" t="s">
        <v>101</v>
      </c>
      <c r="F164" s="33">
        <v>38611</v>
      </c>
      <c r="G164" s="31">
        <v>5</v>
      </c>
      <c r="H164" s="31">
        <v>5</v>
      </c>
      <c r="I164" s="34">
        <v>24537</v>
      </c>
      <c r="J164" s="35">
        <v>3010</v>
      </c>
      <c r="K164" s="36">
        <f t="shared" si="9"/>
        <v>8.151827242524917</v>
      </c>
    </row>
    <row r="165" spans="1:11" ht="15.75" customHeight="1">
      <c r="A165" s="28">
        <f aca="true" t="shared" si="10" ref="A165:A172">ROW()-4</f>
        <v>161</v>
      </c>
      <c r="B165" s="131"/>
      <c r="C165" s="30" t="s">
        <v>65</v>
      </c>
      <c r="D165" s="31" t="s">
        <v>22</v>
      </c>
      <c r="E165" s="32" t="s">
        <v>66</v>
      </c>
      <c r="F165" s="33">
        <v>38639</v>
      </c>
      <c r="G165" s="31">
        <v>4</v>
      </c>
      <c r="H165" s="31">
        <v>3</v>
      </c>
      <c r="I165" s="34">
        <v>21040</v>
      </c>
      <c r="J165" s="35">
        <v>2595</v>
      </c>
      <c r="K165" s="36">
        <f>I165/J165</f>
        <v>8.107899807321772</v>
      </c>
    </row>
    <row r="166" spans="1:11" ht="15.75" customHeight="1">
      <c r="A166" s="28">
        <f t="shared" si="10"/>
        <v>162</v>
      </c>
      <c r="B166" s="131"/>
      <c r="C166" s="30" t="s">
        <v>84</v>
      </c>
      <c r="D166" s="31" t="s">
        <v>32</v>
      </c>
      <c r="E166" s="32" t="s">
        <v>33</v>
      </c>
      <c r="F166" s="33">
        <v>38632</v>
      </c>
      <c r="G166" s="31">
        <v>5</v>
      </c>
      <c r="H166" s="31">
        <v>4</v>
      </c>
      <c r="I166" s="34">
        <v>21038</v>
      </c>
      <c r="J166" s="35">
        <v>2537</v>
      </c>
      <c r="K166" s="36">
        <f>I166/J166</f>
        <v>8.292471422940482</v>
      </c>
    </row>
    <row r="167" spans="1:11" ht="15.75" customHeight="1">
      <c r="A167" s="28">
        <f t="shared" si="10"/>
        <v>163</v>
      </c>
      <c r="B167" s="131"/>
      <c r="C167" s="30" t="s">
        <v>97</v>
      </c>
      <c r="D167" s="31" t="s">
        <v>47</v>
      </c>
      <c r="E167" s="32" t="s">
        <v>48</v>
      </c>
      <c r="F167" s="33">
        <v>38457</v>
      </c>
      <c r="G167" s="31">
        <v>1</v>
      </c>
      <c r="H167" s="31">
        <v>19</v>
      </c>
      <c r="I167" s="34">
        <v>16434.5</v>
      </c>
      <c r="J167" s="35">
        <v>2436</v>
      </c>
      <c r="K167" s="36">
        <f>I167/J167</f>
        <v>6.746510673234811</v>
      </c>
    </row>
    <row r="168" spans="1:11" ht="15.75" customHeight="1">
      <c r="A168" s="28">
        <f t="shared" si="10"/>
        <v>164</v>
      </c>
      <c r="B168" s="131"/>
      <c r="C168" s="30" t="s">
        <v>266</v>
      </c>
      <c r="D168" s="31" t="s">
        <v>47</v>
      </c>
      <c r="E168" s="32" t="s">
        <v>66</v>
      </c>
      <c r="F168" s="33">
        <v>38582</v>
      </c>
      <c r="G168" s="31">
        <v>2</v>
      </c>
      <c r="H168" s="31">
        <v>7</v>
      </c>
      <c r="I168" s="34">
        <v>14946.5</v>
      </c>
      <c r="J168" s="35">
        <v>1957</v>
      </c>
      <c r="K168" s="36">
        <f>I168/J168</f>
        <v>7.637455288707205</v>
      </c>
    </row>
    <row r="169" spans="1:11" ht="15.75" customHeight="1">
      <c r="A169" s="28">
        <f t="shared" si="10"/>
        <v>165</v>
      </c>
      <c r="B169" s="131"/>
      <c r="C169" s="30" t="s">
        <v>282</v>
      </c>
      <c r="D169" s="31" t="s">
        <v>40</v>
      </c>
      <c r="E169" s="32" t="s">
        <v>110</v>
      </c>
      <c r="F169" s="33">
        <v>38653</v>
      </c>
      <c r="G169" s="31">
        <v>3</v>
      </c>
      <c r="H169" s="31">
        <v>1</v>
      </c>
      <c r="I169" s="34">
        <v>13771</v>
      </c>
      <c r="J169" s="35">
        <v>1712</v>
      </c>
      <c r="K169" s="36">
        <f>I169/J169</f>
        <v>8.043808411214954</v>
      </c>
    </row>
    <row r="170" spans="1:11" ht="15.75" customHeight="1">
      <c r="A170" s="28">
        <f t="shared" si="10"/>
        <v>166</v>
      </c>
      <c r="B170" s="131"/>
      <c r="C170" s="30" t="s">
        <v>178</v>
      </c>
      <c r="D170" s="31" t="s">
        <v>19</v>
      </c>
      <c r="E170" s="32" t="s">
        <v>267</v>
      </c>
      <c r="F170" s="33">
        <v>38541</v>
      </c>
      <c r="G170" s="31">
        <v>3</v>
      </c>
      <c r="H170" s="31">
        <v>14</v>
      </c>
      <c r="I170" s="34">
        <v>7317</v>
      </c>
      <c r="J170" s="35">
        <v>1274</v>
      </c>
      <c r="K170" s="36">
        <f>I170/J170</f>
        <v>5.743328100470958</v>
      </c>
    </row>
    <row r="171" spans="1:11" ht="15.75" customHeight="1">
      <c r="A171" s="28">
        <f t="shared" si="10"/>
        <v>167</v>
      </c>
      <c r="B171" s="131"/>
      <c r="C171" s="30" t="s">
        <v>268</v>
      </c>
      <c r="D171" s="31" t="s">
        <v>47</v>
      </c>
      <c r="E171" s="32" t="s">
        <v>269</v>
      </c>
      <c r="F171" s="33">
        <v>38408</v>
      </c>
      <c r="G171" s="31">
        <v>2</v>
      </c>
      <c r="H171" s="31">
        <v>6</v>
      </c>
      <c r="I171" s="34">
        <v>6140</v>
      </c>
      <c r="J171" s="35">
        <v>1067</v>
      </c>
      <c r="K171" s="36">
        <f>I171/J171</f>
        <v>5.754451733833177</v>
      </c>
    </row>
    <row r="172" spans="1:11" ht="15.75" customHeight="1" thickBot="1">
      <c r="A172" s="28">
        <f t="shared" si="10"/>
        <v>168</v>
      </c>
      <c r="B172" s="131"/>
      <c r="C172" s="30" t="s">
        <v>283</v>
      </c>
      <c r="D172" s="31" t="s">
        <v>47</v>
      </c>
      <c r="E172" s="32" t="s">
        <v>286</v>
      </c>
      <c r="F172" s="33">
        <v>38653</v>
      </c>
      <c r="G172" s="31">
        <v>3</v>
      </c>
      <c r="H172" s="31">
        <v>1</v>
      </c>
      <c r="I172" s="34">
        <v>5926</v>
      </c>
      <c r="J172" s="35">
        <v>734</v>
      </c>
      <c r="K172" s="36">
        <f>I172/J172</f>
        <v>8.073569482288828</v>
      </c>
    </row>
    <row r="173" spans="1:12" ht="19.5" customHeight="1" thickBot="1">
      <c r="A173" s="28"/>
      <c r="B173" s="132"/>
      <c r="C173" s="47" t="s">
        <v>121</v>
      </c>
      <c r="D173" s="47"/>
      <c r="E173" s="47"/>
      <c r="F173" s="47"/>
      <c r="G173" s="47"/>
      <c r="H173" s="47"/>
      <c r="I173" s="50">
        <f>SUM(I5:I172)</f>
        <v>128057874.22</v>
      </c>
      <c r="J173" s="51">
        <f>SUM(J5:J172)</f>
        <v>19559816</v>
      </c>
      <c r="K173" s="133">
        <f>I173/J173</f>
        <v>6.546987672072171</v>
      </c>
      <c r="L173" s="134"/>
    </row>
    <row r="174" spans="1:12" s="57" customFormat="1" ht="9.75" customHeight="1" thickBot="1">
      <c r="A174" s="28"/>
      <c r="B174" s="135"/>
      <c r="C174" s="136"/>
      <c r="D174" s="136"/>
      <c r="E174" s="136"/>
      <c r="F174" s="136"/>
      <c r="G174" s="136"/>
      <c r="H174" s="136"/>
      <c r="I174" s="137"/>
      <c r="J174" s="137"/>
      <c r="K174" s="137"/>
      <c r="L174" s="138"/>
    </row>
    <row r="175" spans="1:11" ht="19.5" customHeight="1">
      <c r="A175" s="28"/>
      <c r="B175" s="89" t="s">
        <v>270</v>
      </c>
      <c r="C175" s="91"/>
      <c r="D175" s="91"/>
      <c r="E175" s="139"/>
      <c r="F175" s="140" t="s">
        <v>271</v>
      </c>
      <c r="G175" s="62"/>
      <c r="H175" s="141">
        <v>139</v>
      </c>
      <c r="I175" s="142">
        <v>129629802</v>
      </c>
      <c r="J175" s="143">
        <v>21598514</v>
      </c>
      <c r="K175" s="144"/>
    </row>
    <row r="176" spans="1:11" ht="19.5" customHeight="1">
      <c r="A176" s="28"/>
      <c r="B176" s="145"/>
      <c r="C176" s="146"/>
      <c r="D176" s="146"/>
      <c r="E176" s="147"/>
      <c r="F176" s="146" t="s">
        <v>123</v>
      </c>
      <c r="G176" s="146"/>
      <c r="H176" s="148">
        <f>(A172-H175)/H175</f>
        <v>0.20863309352517986</v>
      </c>
      <c r="I176" s="149">
        <f>(GBO_TOTAL-I175)/I175</f>
        <v>-0.012126283892649942</v>
      </c>
      <c r="J176" s="149">
        <f>(ADM_TOTAL-J175)/J175</f>
        <v>-0.09439066039450678</v>
      </c>
      <c r="K176" s="150"/>
    </row>
    <row r="177" spans="1:11" ht="19.5" customHeight="1" thickBot="1">
      <c r="A177" s="28"/>
      <c r="B177" s="69" t="s">
        <v>272</v>
      </c>
      <c r="C177" s="70"/>
      <c r="D177" s="70"/>
      <c r="E177" s="71"/>
      <c r="F177" s="151" t="s">
        <v>273</v>
      </c>
      <c r="G177" s="152"/>
      <c r="H177" s="153">
        <v>9</v>
      </c>
      <c r="I177" s="154">
        <f>(GBO_TOTAL-(((I175+((I175/100)*H177)))))/(((I175+((I175/100)*H177))))</f>
        <v>-0.09369383843362385</v>
      </c>
      <c r="J177" s="155"/>
      <c r="K177" s="156"/>
    </row>
    <row r="178" spans="1:11" ht="9.75" customHeight="1" thickBot="1">
      <c r="A178" s="28"/>
      <c r="B178" s="77"/>
      <c r="C178" s="157"/>
      <c r="D178" s="79"/>
      <c r="E178" s="158"/>
      <c r="F178" s="81"/>
      <c r="G178" s="81"/>
      <c r="H178" s="81"/>
      <c r="I178" s="159"/>
      <c r="J178" s="160"/>
      <c r="K178" s="160"/>
    </row>
    <row r="179" spans="1:13" ht="19.5" customHeight="1">
      <c r="A179" s="28"/>
      <c r="B179" s="89" t="s">
        <v>126</v>
      </c>
      <c r="C179" s="161"/>
      <c r="D179" s="161"/>
      <c r="E179" s="162"/>
      <c r="F179" s="163" t="s">
        <v>12</v>
      </c>
      <c r="G179" s="164"/>
      <c r="H179" s="164"/>
      <c r="I179" s="165"/>
      <c r="J179" s="166">
        <f>SUMIF(DIST:DIST_TOTAL,"WB",ADM:ADM_TOTAL)</f>
        <v>5685068</v>
      </c>
      <c r="K179" s="167">
        <f>SUM(J179/J173)</f>
        <v>0.2906503823962352</v>
      </c>
      <c r="M179" s="60"/>
    </row>
    <row r="180" spans="1:11" ht="19.5" customHeight="1">
      <c r="A180" s="28"/>
      <c r="B180" s="168"/>
      <c r="C180" s="169"/>
      <c r="D180" s="169"/>
      <c r="E180" s="170"/>
      <c r="F180" s="171" t="s">
        <v>15</v>
      </c>
      <c r="G180" s="172"/>
      <c r="H180" s="172"/>
      <c r="I180" s="173"/>
      <c r="J180" s="174">
        <f>SUMIF(DIST:DIST_TOTAL,"UIP",ADM:ADM_TOTAL)</f>
        <v>5001940</v>
      </c>
      <c r="K180" s="175">
        <f>SUM(J180/J173)</f>
        <v>0.2557253094814389</v>
      </c>
    </row>
    <row r="181" spans="1:11" ht="19.5" customHeight="1">
      <c r="A181" s="28"/>
      <c r="B181" s="168"/>
      <c r="C181" s="169"/>
      <c r="D181" s="169"/>
      <c r="E181" s="170"/>
      <c r="F181" s="171" t="s">
        <v>19</v>
      </c>
      <c r="G181" s="172"/>
      <c r="H181" s="172"/>
      <c r="I181" s="173"/>
      <c r="J181" s="174">
        <f>SUMIF(DIST:DIST_TOTAL,"OZEN",ADM:ADM_TOTAL)</f>
        <v>6792087</v>
      </c>
      <c r="K181" s="175">
        <f>SUM(J181/J173)</f>
        <v>0.3472469781924329</v>
      </c>
    </row>
    <row r="182" spans="1:11" ht="19.5" customHeight="1">
      <c r="A182" s="28"/>
      <c r="B182" s="168"/>
      <c r="C182" s="169"/>
      <c r="D182" s="169"/>
      <c r="E182" s="170"/>
      <c r="F182" s="171" t="s">
        <v>22</v>
      </c>
      <c r="G182" s="172"/>
      <c r="H182" s="172"/>
      <c r="I182" s="173"/>
      <c r="J182" s="174">
        <f>SUMIF(DIST:DIST_TOTAL,"MEDYAVIZYON",ADM:ADM_TOTAL)</f>
        <v>703318</v>
      </c>
      <c r="K182" s="175">
        <f>SUM(J182/J173)</f>
        <v>0.035957291213782376</v>
      </c>
    </row>
    <row r="183" spans="1:11" ht="19.5" customHeight="1">
      <c r="A183" s="28"/>
      <c r="B183" s="168"/>
      <c r="C183" s="169"/>
      <c r="D183" s="169"/>
      <c r="E183" s="170"/>
      <c r="F183" s="171" t="s">
        <v>56</v>
      </c>
      <c r="G183" s="172"/>
      <c r="H183" s="172"/>
      <c r="I183" s="173"/>
      <c r="J183" s="174">
        <f>SUMIF(DIST:DIST_TOTAL,"KENDA",ADM:ADM_TOTAL)</f>
        <v>480648</v>
      </c>
      <c r="K183" s="175">
        <f>SUM(J183/J173)</f>
        <v>0.024573237294256756</v>
      </c>
    </row>
    <row r="184" spans="1:11" ht="19.5" customHeight="1" thickBot="1">
      <c r="A184" s="28"/>
      <c r="B184" s="176"/>
      <c r="C184" s="177"/>
      <c r="D184" s="177"/>
      <c r="E184" s="178"/>
      <c r="F184" s="179" t="s">
        <v>127</v>
      </c>
      <c r="G184" s="180"/>
      <c r="H184" s="180"/>
      <c r="I184" s="181"/>
      <c r="J184" s="182">
        <f>+ADM_TOTAL-J179-J180-J181-J182-J183</f>
        <v>896755</v>
      </c>
      <c r="K184" s="183">
        <f>SUM(J184/J173)</f>
        <v>0.045846801421853864</v>
      </c>
    </row>
    <row r="185" spans="1:11" ht="9.75" customHeight="1" thickBot="1">
      <c r="A185" s="28"/>
      <c r="B185" s="77"/>
      <c r="C185" s="157"/>
      <c r="D185" s="79"/>
      <c r="E185" s="158"/>
      <c r="F185" s="81"/>
      <c r="G185" s="81"/>
      <c r="H185" s="81"/>
      <c r="I185" s="159"/>
      <c r="J185" s="160"/>
      <c r="K185" s="160"/>
    </row>
    <row r="186" spans="1:11" ht="19.5" customHeight="1">
      <c r="A186" s="28"/>
      <c r="B186" s="89" t="s">
        <v>126</v>
      </c>
      <c r="C186" s="161"/>
      <c r="D186" s="161"/>
      <c r="E186" s="162"/>
      <c r="F186" s="184" t="s">
        <v>274</v>
      </c>
      <c r="G186" s="185"/>
      <c r="H186" s="185"/>
      <c r="I186" s="186">
        <f>SUM(GBO:GBO20)</f>
        <v>70435149.5</v>
      </c>
      <c r="J186" s="187">
        <f>SUM(ADM:ADM20)</f>
        <v>11155933</v>
      </c>
      <c r="K186" s="188"/>
    </row>
    <row r="187" spans="1:11" ht="19.5" customHeight="1">
      <c r="A187" s="28"/>
      <c r="B187" s="168"/>
      <c r="C187" s="169"/>
      <c r="D187" s="169"/>
      <c r="E187" s="170"/>
      <c r="F187" s="189" t="s">
        <v>12</v>
      </c>
      <c r="G187" s="146"/>
      <c r="H187" s="146"/>
      <c r="I187" s="147"/>
      <c r="J187" s="174">
        <f>SUMIF(DIST:DIST20,"WB",ADM:ADM20)</f>
        <v>2783574</v>
      </c>
      <c r="K187" s="175">
        <f>SUM(J187/J186)</f>
        <v>0.24951512347734608</v>
      </c>
    </row>
    <row r="188" spans="1:11" ht="19.5" customHeight="1">
      <c r="A188" s="28"/>
      <c r="B188" s="168"/>
      <c r="C188" s="169"/>
      <c r="D188" s="169"/>
      <c r="E188" s="170"/>
      <c r="F188" s="189" t="s">
        <v>15</v>
      </c>
      <c r="G188" s="146"/>
      <c r="H188" s="146"/>
      <c r="I188" s="147"/>
      <c r="J188" s="174">
        <f>SUMIF(DIST:DIST20,"UIP",ADM:ADM20)</f>
        <v>2889094</v>
      </c>
      <c r="K188" s="175">
        <f>SUM(J188/J186)</f>
        <v>0.2589737675907519</v>
      </c>
    </row>
    <row r="189" spans="1:11" ht="19.5" customHeight="1">
      <c r="A189" s="28"/>
      <c r="B189" s="168"/>
      <c r="C189" s="169"/>
      <c r="D189" s="169"/>
      <c r="E189" s="170"/>
      <c r="F189" s="189" t="s">
        <v>19</v>
      </c>
      <c r="G189" s="146"/>
      <c r="H189" s="146"/>
      <c r="I189" s="147"/>
      <c r="J189" s="174">
        <f>SUMIF(DIST:DIST20,"OZEN",ADM:ADM20)</f>
        <v>5079439</v>
      </c>
      <c r="K189" s="175">
        <f>SUM(J189/J186)</f>
        <v>0.4553127918570325</v>
      </c>
    </row>
    <row r="190" spans="1:11" ht="19.5" customHeight="1">
      <c r="A190" s="28"/>
      <c r="B190" s="168"/>
      <c r="C190" s="169"/>
      <c r="D190" s="169"/>
      <c r="E190" s="170"/>
      <c r="F190" s="189" t="s">
        <v>22</v>
      </c>
      <c r="G190" s="146"/>
      <c r="H190" s="146"/>
      <c r="I190" s="147"/>
      <c r="J190" s="174">
        <f>SUMIF(DIST:DIST20,"MEDYAVIZYON",ADM:ADM20)</f>
        <v>0</v>
      </c>
      <c r="K190" s="175">
        <f>SUM(J190/J186)</f>
        <v>0</v>
      </c>
    </row>
    <row r="191" spans="1:11" ht="19.5" customHeight="1">
      <c r="A191" s="28"/>
      <c r="B191" s="168"/>
      <c r="C191" s="169"/>
      <c r="D191" s="169"/>
      <c r="E191" s="170"/>
      <c r="F191" s="189" t="s">
        <v>56</v>
      </c>
      <c r="G191" s="146"/>
      <c r="H191" s="146"/>
      <c r="I191" s="147"/>
      <c r="J191" s="174">
        <f>SUMIF(DIST:DIST20,"KENDA",ADM:ADM20)</f>
        <v>0</v>
      </c>
      <c r="K191" s="175">
        <f>SUM(J191/J186)</f>
        <v>0</v>
      </c>
    </row>
    <row r="192" spans="1:11" ht="19.5" customHeight="1" thickBot="1">
      <c r="A192" s="28"/>
      <c r="B192" s="176"/>
      <c r="C192" s="177"/>
      <c r="D192" s="177"/>
      <c r="E192" s="178"/>
      <c r="F192" s="190" t="s">
        <v>127</v>
      </c>
      <c r="G192" s="101"/>
      <c r="H192" s="101"/>
      <c r="I192" s="191"/>
      <c r="J192" s="182">
        <f>+J186-J187-J188-J189-J190-J191</f>
        <v>403826</v>
      </c>
      <c r="K192" s="192">
        <f>SUM(J192/J186)</f>
        <v>0.036198317074869486</v>
      </c>
    </row>
    <row r="194" spans="1:13" s="129" customFormat="1" ht="24.75" customHeight="1">
      <c r="A194" s="127"/>
      <c r="B194" s="128" t="s">
        <v>275</v>
      </c>
      <c r="C194" s="128"/>
      <c r="D194" s="128"/>
      <c r="E194" s="128"/>
      <c r="F194" s="128"/>
      <c r="G194" s="128"/>
      <c r="H194" s="128"/>
      <c r="I194" s="128"/>
      <c r="J194" s="128"/>
      <c r="K194" s="128"/>
      <c r="L194" s="127"/>
      <c r="M194" s="127"/>
    </row>
  </sheetData>
  <mergeCells count="31">
    <mergeCell ref="B1:K1"/>
    <mergeCell ref="C3:C4"/>
    <mergeCell ref="D3:D4"/>
    <mergeCell ref="E3:E4"/>
    <mergeCell ref="F3:F4"/>
    <mergeCell ref="G3:G4"/>
    <mergeCell ref="H3:H4"/>
    <mergeCell ref="K3:K4"/>
    <mergeCell ref="I3:J3"/>
    <mergeCell ref="B186:E192"/>
    <mergeCell ref="F189:I189"/>
    <mergeCell ref="F192:I192"/>
    <mergeCell ref="F190:I190"/>
    <mergeCell ref="F191:I191"/>
    <mergeCell ref="F186:H186"/>
    <mergeCell ref="F187:I187"/>
    <mergeCell ref="F188:I188"/>
    <mergeCell ref="C173:H173"/>
    <mergeCell ref="B175:E176"/>
    <mergeCell ref="F175:G175"/>
    <mergeCell ref="F176:G176"/>
    <mergeCell ref="B194:K194"/>
    <mergeCell ref="B177:E177"/>
    <mergeCell ref="F177:G177"/>
    <mergeCell ref="F180:I180"/>
    <mergeCell ref="F181:I181"/>
    <mergeCell ref="B179:E184"/>
    <mergeCell ref="F179:I179"/>
    <mergeCell ref="F184:I184"/>
    <mergeCell ref="F183:I183"/>
    <mergeCell ref="F182:I182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Gokhan Elyetistiren</cp:lastModifiedBy>
  <dcterms:created xsi:type="dcterms:W3CDTF">2005-11-09T12:15:33Z</dcterms:created>
  <dcterms:modified xsi:type="dcterms:W3CDTF">2005-11-09T12:16:27Z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-160816010</vt:i4>
  </property>
  <property fmtid="{D5CDD505-2E9C-101B-9397-08002B2CF9AE}" pid="4" name="_EmailSubje">
    <vt:lpwstr>Weekly &amp; All Reports - WK 43 &amp; WK 44</vt:lpwstr>
  </property>
  <property fmtid="{D5CDD505-2E9C-101B-9397-08002B2CF9AE}" pid="5" name="_AuthorEma">
    <vt:lpwstr>Gokhan.Elyetistiren@warnerbros.com</vt:lpwstr>
  </property>
  <property fmtid="{D5CDD505-2E9C-101B-9397-08002B2CF9AE}" pid="6" name="_AuthorEmailDisplayNa">
    <vt:lpwstr>Elyetistiren, Gokhan</vt:lpwstr>
  </property>
</Properties>
</file>