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Haftalık'!$A$1:$J$17</definedName>
    <definedName name="_xlnm.Print_Area" localSheetId="1">'Bir Film Tüm Filmler'!$A$3:$N$51</definedName>
  </definedNames>
  <calcPr fullCalcOnLoad="1"/>
</workbook>
</file>

<file path=xl/sharedStrings.xml><?xml version="1.0" encoding="utf-8"?>
<sst xmlns="http://schemas.openxmlformats.org/spreadsheetml/2006/main" count="144" uniqueCount="94">
  <si>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</si>
  <si>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</si>
  <si>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</si>
  <si>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</si>
  <si>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</si>
  <si>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</si>
  <si>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</si>
  <si>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</si>
  <si>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</si>
  <si>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</si>
  <si>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Kemal URAL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</si>
  <si>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</si>
  <si>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</si>
  <si>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</si>
  <si>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</si>
  <si>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</si>
  <si>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</si>
  <si>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</si>
  <si>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</si>
  <si>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</si>
  <si>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</si>
  <si>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</si>
  <si>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</si>
  <si>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</si>
  <si>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</si>
  <si>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</si>
  <si>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</si>
  <si>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</si>
  <si>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</si>
  <si>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</si>
  <si>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</si>
  <si>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</si>
  <si>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</si>
  <si>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</si>
  <si>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</si>
  <si>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</si>
  <si>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</si>
  <si>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</si>
  <si>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</si>
  <si>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</si>
  <si>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</si>
  <si>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</si>
  <si>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</si>
  <si>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</si>
  <si>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</si>
  <si>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</si>
  <si>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</si>
  <si>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</si>
  <si>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</si>
  <si>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</si>
  <si>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</si>
  <si>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</si>
  <si>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</si>
  <si>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</si>
  <si>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</si>
  <si>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</si>
  <si>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</si>
  <si>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</si>
  <si>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</si>
  <si>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</si>
  <si>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</si>
  <si>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</si>
  <si>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</si>
  <si>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</si>
  <si>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</si>
  <si>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</si>
  <si>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</si>
  <si>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</si>
  <si>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</si>
  <si>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</si>
  <si>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</si>
  <si>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</si>
  <si>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</si>
  <si>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</si>
  <si>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</si>
  <si>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</si>
  <si>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</si>
  <si>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</si>
  <si>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</si>
  <si>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</si>
  <si>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</si>
  <si>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</si>
  <si>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</si>
  <si>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</si>
  <si>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</si>
  <si>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</si>
  <si>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</si>
  <si>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</si>
  <si>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</si>
  <si>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</si>
  <si>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2005 / 38</t>
  </si>
  <si>
    <t>16 - 22 Eylül 2005</t>
  </si>
  <si>
    <r>
      <t>22 Eylül 2005</t>
    </r>
    <r>
      <rPr>
        <b/>
        <sz val="14"/>
        <color indexed="9"/>
        <rFont val="Arial"/>
        <family val="2"/>
      </rPr>
      <t xml:space="preserve"> İtibarı ile</t>
    </r>
  </si>
  <si>
    <t>BİR FİLM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</si>
</sst>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dd/mm/yy;@"/>
    <numFmt numFmtId="166" formatCode="_-* #,##0;\-* #,##0.00\ _T_L_-;_-* &quot;-&quot;??\ _T_L_-;_-@_-"/>
    <numFmt numFmtId="167" formatCode="#,##0\ \ _-"/>
    <numFmt numFmtId="168" formatCode="#,##0_-"/>
    <numFmt numFmtId="169" formatCode="#,##0\ \-"/>
    <numFmt numFmtId="170" formatCode="#,##0.0"/>
  </numFmts>
  <fonts count="28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  <font>
      <b/>
      <sz val="2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168" fontId="9" fillId="3" borderId="4" xfId="0" applyNumberFormat="1" applyFont="1" applyFill="1" applyBorder="1" applyAlignment="1">
      <alignment horizontal="right" vertical="center"/>
    </xf>
    <xf numFmtId="168" fontId="9" fillId="3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right" vertical="center"/>
    </xf>
    <xf numFmtId="0" fontId="10" fillId="3" borderId="6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68" fontId="1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68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Alignment="1">
      <alignment vertical="center"/>
    </xf>
    <xf numFmtId="0" fontId="24" fillId="6" borderId="8" xfId="0" applyFont="1" applyFill="1" applyBorder="1" applyAlignment="1">
      <alignment horizontal="right" vertical="center"/>
    </xf>
    <xf numFmtId="0" fontId="25" fillId="6" borderId="9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right" vertical="center"/>
    </xf>
    <xf numFmtId="0" fontId="25" fillId="6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23" fillId="6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8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27" fillId="6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5062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14800" y="790575"/>
          <a:ext cx="54483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838200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439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7254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5819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429750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571500</xdr:colOff>
      <xdr:row>0</xdr:row>
      <xdr:rowOff>0</xdr:rowOff>
    </xdr:from>
    <xdr:to>
      <xdr:col>1</xdr:col>
      <xdr:colOff>2190750</xdr:colOff>
      <xdr:row>2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showGridLines="0" tabSelected="1" zoomScale="88" zoomScaleNormal="88" workbookViewId="0" topLeftCell="A1">
      <selection activeCell="B3" sqref="B3"/>
    </sheetView>
  </sheetViews>
  <sheetFormatPr defaultColWidth="9.140625" defaultRowHeight="12.75"/>
  <cols>
    <col min="1" max="1" width="4.57421875" style="34" bestFit="1" customWidth="1"/>
    <col min="2" max="2" width="53.7109375" style="36" bestFit="1" customWidth="1"/>
    <col min="3" max="3" width="28.421875" style="36" bestFit="1" customWidth="1"/>
    <col min="4" max="4" width="12.421875" style="36" bestFit="1" customWidth="1"/>
    <col min="5" max="5" width="9.00390625" style="36" customWidth="1"/>
    <col min="6" max="6" width="10.421875" style="36" bestFit="1" customWidth="1"/>
    <col min="7" max="7" width="12.57421875" style="36" bestFit="1" customWidth="1"/>
    <col min="8" max="8" width="18.421875" style="36" bestFit="1" customWidth="1"/>
    <col min="9" max="9" width="15.00390625" style="36" customWidth="1"/>
    <col min="10" max="10" width="17.140625" style="36" customWidth="1"/>
    <col min="11" max="11" width="3.8515625" style="37" customWidth="1"/>
    <col min="12" max="16384" width="9.140625" style="37" customWidth="1"/>
  </cols>
  <sheetData>
    <row r="1" ht="8.25" customHeight="1" thickBot="1"/>
    <row r="2" spans="2:10" ht="18" customHeight="1">
      <c r="B2" s="39"/>
      <c r="C2" s="49" t="s">
        <v>8</v>
      </c>
      <c r="D2" s="49"/>
      <c r="E2" s="49"/>
      <c r="F2" s="49"/>
      <c r="G2" s="50"/>
      <c r="H2" s="51"/>
      <c r="I2" s="42" t="s">
        <v>11</v>
      </c>
      <c r="J2" s="43" t="s">
        <v>90</v>
      </c>
    </row>
    <row r="3" spans="2:10" ht="18" customHeight="1" thickBot="1">
      <c r="B3" s="61" t="s">
        <v>93</v>
      </c>
      <c r="C3" s="50"/>
      <c r="D3" s="50"/>
      <c r="E3" s="50"/>
      <c r="F3" s="50"/>
      <c r="G3" s="50"/>
      <c r="H3" s="51"/>
      <c r="I3" s="47" t="s">
        <v>91</v>
      </c>
      <c r="J3" s="48"/>
    </row>
    <row r="4" spans="2:10" ht="18" customHeight="1" thickBot="1">
      <c r="B4" s="39"/>
      <c r="C4" s="50"/>
      <c r="D4" s="50"/>
      <c r="E4" s="50"/>
      <c r="F4" s="50"/>
      <c r="G4" s="50"/>
      <c r="H4" s="51"/>
      <c r="I4" s="44" t="s">
        <v>9</v>
      </c>
      <c r="J4" s="45" t="s">
        <v>10</v>
      </c>
    </row>
    <row r="5" ht="10.5" customHeight="1" thickBot="1"/>
    <row r="6" spans="1:10" s="38" customFormat="1" ht="34.5" customHeight="1" thickBot="1">
      <c r="A6" s="40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55</v>
      </c>
      <c r="I6" s="10" t="s">
        <v>6</v>
      </c>
      <c r="J6" s="10" t="s">
        <v>57</v>
      </c>
    </row>
    <row r="7" spans="1:11" s="2" customFormat="1" ht="24" customHeight="1">
      <c r="A7" s="41">
        <v>1</v>
      </c>
      <c r="B7" s="3" t="s">
        <v>89</v>
      </c>
      <c r="C7" s="4" t="s">
        <v>72</v>
      </c>
      <c r="D7" s="5">
        <v>38597</v>
      </c>
      <c r="E7" s="6">
        <v>3</v>
      </c>
      <c r="F7" s="6">
        <v>11</v>
      </c>
      <c r="G7" s="7">
        <v>1634</v>
      </c>
      <c r="H7" s="28">
        <v>11825</v>
      </c>
      <c r="I7" s="7">
        <f>3582+2311+1634</f>
        <v>7527</v>
      </c>
      <c r="J7" s="28">
        <f>31296+19081.5+11825</f>
        <v>62202.5</v>
      </c>
      <c r="K7" s="46"/>
    </row>
    <row r="8" spans="1:11" s="2" customFormat="1" ht="24" customHeight="1">
      <c r="A8" s="41">
        <v>2</v>
      </c>
      <c r="B8" s="3" t="s">
        <v>75</v>
      </c>
      <c r="C8" s="4" t="s">
        <v>13</v>
      </c>
      <c r="D8" s="5">
        <v>38499</v>
      </c>
      <c r="E8" s="6">
        <v>17</v>
      </c>
      <c r="F8" s="6">
        <v>5</v>
      </c>
      <c r="G8" s="7">
        <v>834</v>
      </c>
      <c r="H8" s="28">
        <v>4021</v>
      </c>
      <c r="I8" s="7">
        <f>2789+1727+1388+680+1807+625+989+1020+889+910+721+589+638+984+701+821+834</f>
        <v>18112</v>
      </c>
      <c r="J8" s="28">
        <f>22778+10601+8594+4583+9364.5+3598+6225.5+6523+4933.5+4428+3825.5+3189+3765.5+5757.5+4033+4106+4021</f>
        <v>110326</v>
      </c>
      <c r="K8" s="46"/>
    </row>
    <row r="9" spans="1:11" s="2" customFormat="1" ht="24" customHeight="1">
      <c r="A9" s="41">
        <v>3</v>
      </c>
      <c r="B9" s="3" t="s">
        <v>81</v>
      </c>
      <c r="C9" s="4" t="s">
        <v>84</v>
      </c>
      <c r="D9" s="5">
        <v>38548</v>
      </c>
      <c r="E9" s="6">
        <v>10</v>
      </c>
      <c r="F9" s="6">
        <v>5</v>
      </c>
      <c r="G9" s="7">
        <v>723</v>
      </c>
      <c r="H9" s="28">
        <v>3491</v>
      </c>
      <c r="I9" s="7">
        <f>1417+942+490+1547+820+734+453+492+521+723</f>
        <v>8139</v>
      </c>
      <c r="J9" s="28">
        <f>12907+8305+3709+9521+5595+4291.5+2313.5+2410+2771+3491</f>
        <v>55314</v>
      </c>
      <c r="K9" s="46"/>
    </row>
    <row r="10" spans="1:11" s="2" customFormat="1" ht="24" customHeight="1">
      <c r="A10" s="41">
        <v>4</v>
      </c>
      <c r="B10" s="3" t="s">
        <v>77</v>
      </c>
      <c r="C10" s="4" t="s">
        <v>13</v>
      </c>
      <c r="D10" s="5">
        <v>38520</v>
      </c>
      <c r="E10" s="6">
        <v>14</v>
      </c>
      <c r="F10" s="6">
        <v>4</v>
      </c>
      <c r="G10" s="7">
        <v>455</v>
      </c>
      <c r="H10" s="28">
        <v>1545</v>
      </c>
      <c r="I10" s="7">
        <f>1398+789+237+833+250+754+477+600+452+378+243+147+330+455</f>
        <v>7343</v>
      </c>
      <c r="J10" s="28">
        <f>11460+4486+1917+5649+1921+4419.5+2697.5+3893+2316+2457.5+1307+659.5+1738+1545</f>
        <v>46466</v>
      </c>
      <c r="K10" s="46"/>
    </row>
    <row r="11" spans="1:11" s="2" customFormat="1" ht="22.5" customHeight="1">
      <c r="A11" s="41">
        <v>5</v>
      </c>
      <c r="B11" s="3" t="s">
        <v>78</v>
      </c>
      <c r="C11" s="4" t="s">
        <v>79</v>
      </c>
      <c r="D11" s="5">
        <v>38527</v>
      </c>
      <c r="E11" s="6">
        <v>12</v>
      </c>
      <c r="F11" s="6">
        <v>3</v>
      </c>
      <c r="G11" s="7">
        <v>354</v>
      </c>
      <c r="H11" s="28">
        <v>1501.5</v>
      </c>
      <c r="I11" s="7">
        <f>22276+10695+6895+8027+5355+5096+3300+2445+1008+304+141+354</f>
        <v>65896</v>
      </c>
      <c r="J11" s="28">
        <f>154087+69943.5+42582.5+46660.5+28605+26705.5+16050+12214+4188+1367.5+522.5+1501.5</f>
        <v>404427.5</v>
      </c>
      <c r="K11" s="46"/>
    </row>
    <row r="12" spans="1:11" s="2" customFormat="1" ht="24" customHeight="1">
      <c r="A12" s="41">
        <v>6</v>
      </c>
      <c r="B12" s="3" t="s">
        <v>82</v>
      </c>
      <c r="C12" s="4" t="s">
        <v>83</v>
      </c>
      <c r="D12" s="5">
        <v>38562</v>
      </c>
      <c r="E12" s="6">
        <v>8</v>
      </c>
      <c r="F12" s="6">
        <v>6</v>
      </c>
      <c r="G12" s="7">
        <v>235</v>
      </c>
      <c r="H12" s="28">
        <v>954</v>
      </c>
      <c r="I12" s="7">
        <f>5784+3021+2132+2749+1971+1476+548+235</f>
        <v>17916</v>
      </c>
      <c r="J12" s="28">
        <f>46886+23773.5+13445+15927.5+10251.5+6843+2778+954</f>
        <v>120858.5</v>
      </c>
      <c r="K12" s="46"/>
    </row>
    <row r="13" spans="1:11" s="2" customFormat="1" ht="24" customHeight="1">
      <c r="A13" s="41">
        <v>7</v>
      </c>
      <c r="B13" s="3" t="s">
        <v>85</v>
      </c>
      <c r="C13" s="4" t="s">
        <v>25</v>
      </c>
      <c r="D13" s="5">
        <v>38582</v>
      </c>
      <c r="E13" s="6">
        <v>6</v>
      </c>
      <c r="F13" s="6">
        <v>2</v>
      </c>
      <c r="G13" s="7">
        <v>227</v>
      </c>
      <c r="H13" s="28">
        <v>1294</v>
      </c>
      <c r="I13" s="7">
        <f>614+403+373+249+20+227</f>
        <v>1886</v>
      </c>
      <c r="J13" s="28">
        <f>5147+3151+2811+1993+134+1294</f>
        <v>14530</v>
      </c>
      <c r="K13" s="46"/>
    </row>
    <row r="14" spans="1:11" s="2" customFormat="1" ht="24" customHeight="1">
      <c r="A14" s="41">
        <v>8</v>
      </c>
      <c r="B14" s="3" t="s">
        <v>74</v>
      </c>
      <c r="C14" s="4" t="s">
        <v>84</v>
      </c>
      <c r="D14" s="5">
        <v>38492</v>
      </c>
      <c r="E14" s="6">
        <v>18</v>
      </c>
      <c r="F14" s="6">
        <v>2</v>
      </c>
      <c r="G14" s="7">
        <v>102</v>
      </c>
      <c r="H14" s="28">
        <v>290</v>
      </c>
      <c r="I14" s="7">
        <f>1985+833+407+233+1740+569+382+450+436+683+891+715+675+348+374+258+143+102</f>
        <v>11224</v>
      </c>
      <c r="J14" s="28">
        <f>15495+5698+2196+1745+9962+3199.5+1919+2082+1903.5+2735.5+6104.5+3886+3618+1859.5+1628.5+1019+545+290</f>
        <v>65886</v>
      </c>
      <c r="K14" s="46"/>
    </row>
    <row r="15" spans="1:11" s="2" customFormat="1" ht="24" customHeight="1">
      <c r="A15" s="41">
        <v>9</v>
      </c>
      <c r="B15" s="3" t="s">
        <v>52</v>
      </c>
      <c r="C15" s="4" t="s">
        <v>20</v>
      </c>
      <c r="D15" s="5">
        <v>38254</v>
      </c>
      <c r="E15" s="6">
        <v>28</v>
      </c>
      <c r="F15" s="6">
        <v>1</v>
      </c>
      <c r="G15" s="7">
        <v>9</v>
      </c>
      <c r="H15" s="28">
        <v>44</v>
      </c>
      <c r="I15" s="7">
        <f>3619+2009+1403+855+515+1815+728+339+652+547+61+257+75+58+475+37+396+210+210+54+44+52+56+182+446+30+103+9</f>
        <v>15237</v>
      </c>
      <c r="J15" s="28">
        <f>28398+15580+11200+6819+3666+11207.5+4242+2121+2251+3914.5+264+1001+314+277+1425+185+1188+630+630+295.5+252+298+281+965+2595+232+516+44</f>
        <v>100791.5</v>
      </c>
      <c r="K15" s="46"/>
    </row>
    <row r="16" spans="2:10" ht="5.25" customHeight="1" thickBot="1">
      <c r="B16" s="35"/>
      <c r="C16" s="35"/>
      <c r="D16" s="35"/>
      <c r="E16" s="35"/>
      <c r="F16" s="35"/>
      <c r="G16" s="35"/>
      <c r="H16" s="35"/>
      <c r="I16" s="35"/>
      <c r="J16" s="35"/>
    </row>
    <row r="17" spans="2:10" ht="23.25" customHeight="1" thickBot="1">
      <c r="B17" s="52" t="s">
        <v>7</v>
      </c>
      <c r="C17" s="53"/>
      <c r="D17" s="53"/>
      <c r="E17" s="54"/>
      <c r="F17" s="11">
        <f>SUM(F7:F15)</f>
        <v>39</v>
      </c>
      <c r="G17" s="11">
        <f>SUM(G7:G15)</f>
        <v>4573</v>
      </c>
      <c r="H17" s="30">
        <f>SUM(H7:H15)</f>
        <v>24965.5</v>
      </c>
      <c r="I17" s="12"/>
      <c r="J17" s="13"/>
    </row>
  </sheetData>
  <mergeCells count="3">
    <mergeCell ref="I3:J3"/>
    <mergeCell ref="C2:H4"/>
    <mergeCell ref="B17:E17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showGridLines="0" zoomScale="75" zoomScaleNormal="75" workbookViewId="0" topLeftCell="A1">
      <pane ySplit="3" topLeftCell="BM12" activePane="bottomLeft" state="frozen"/>
      <selection pane="topLeft" activeCell="A1" sqref="A1"/>
      <selection pane="bottomLeft" activeCell="O24" sqref="O24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5.851562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32.25" customHeight="1" thickBot="1">
      <c r="B2" s="60" t="s">
        <v>60</v>
      </c>
      <c r="C2" s="59"/>
      <c r="D2" s="59"/>
      <c r="E2" s="59"/>
      <c r="F2" s="18"/>
      <c r="G2" s="59" t="s">
        <v>91</v>
      </c>
      <c r="H2" s="59"/>
      <c r="I2" s="59"/>
      <c r="J2" s="59"/>
      <c r="K2" s="18"/>
      <c r="L2" s="55" t="s">
        <v>92</v>
      </c>
      <c r="M2" s="56"/>
      <c r="N2" s="57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48</v>
      </c>
      <c r="F3" s="26"/>
      <c r="G3" s="24" t="s">
        <v>3</v>
      </c>
      <c r="H3" s="24" t="s">
        <v>4</v>
      </c>
      <c r="I3" s="25" t="s">
        <v>5</v>
      </c>
      <c r="J3" s="25" t="s">
        <v>55</v>
      </c>
      <c r="K3" s="26"/>
      <c r="L3" s="25" t="s">
        <v>56</v>
      </c>
      <c r="M3" s="25" t="s">
        <v>6</v>
      </c>
      <c r="N3" s="29" t="s">
        <v>73</v>
      </c>
      <c r="O3" s="14"/>
    </row>
    <row r="4" spans="1:14" ht="18.75" customHeight="1">
      <c r="A4" s="15">
        <v>1</v>
      </c>
      <c r="B4" s="3" t="s">
        <v>26</v>
      </c>
      <c r="C4" s="4" t="s">
        <v>27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3" t="s">
        <v>28</v>
      </c>
      <c r="C5" s="4" t="s">
        <v>29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3" t="s">
        <v>30</v>
      </c>
      <c r="C6" s="4" t="s">
        <v>27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3" t="s">
        <v>31</v>
      </c>
      <c r="C7" s="4" t="s">
        <v>32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3" t="s">
        <v>24</v>
      </c>
      <c r="C8" s="4" t="s">
        <v>25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3" t="s">
        <v>33</v>
      </c>
      <c r="C9" s="4" t="s">
        <v>34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48</v>
      </c>
      <c r="M9" s="7">
        <f>34616+51</f>
        <v>34667</v>
      </c>
      <c r="N9" s="28">
        <f>167875.5+424</f>
        <v>168299.5</v>
      </c>
    </row>
    <row r="10" spans="1:14" ht="18.75" customHeight="1">
      <c r="A10" s="15">
        <v>7</v>
      </c>
      <c r="B10" s="3" t="s">
        <v>35</v>
      </c>
      <c r="C10" s="32" t="s">
        <v>36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3" t="s">
        <v>37</v>
      </c>
      <c r="C11" s="32" t="s">
        <v>27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3" t="s">
        <v>38</v>
      </c>
      <c r="C12" s="32" t="s">
        <v>39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3" t="s">
        <v>40</v>
      </c>
      <c r="C13" s="32" t="s">
        <v>41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34</v>
      </c>
      <c r="M13" s="7">
        <v>20935</v>
      </c>
      <c r="N13" s="28">
        <v>107551.5</v>
      </c>
    </row>
    <row r="14" spans="1:14" ht="18.75" customHeight="1">
      <c r="A14" s="15">
        <v>11</v>
      </c>
      <c r="B14" s="3" t="s">
        <v>42</v>
      </c>
      <c r="C14" s="32" t="s">
        <v>36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28</v>
      </c>
      <c r="M14" s="7">
        <f>5179+317</f>
        <v>5496</v>
      </c>
      <c r="N14" s="28">
        <f>24012.5+951</f>
        <v>24963.5</v>
      </c>
    </row>
    <row r="15" spans="1:14" ht="18.75" customHeight="1">
      <c r="A15" s="15">
        <v>12</v>
      </c>
      <c r="B15" s="3" t="s">
        <v>43</v>
      </c>
      <c r="C15" s="32" t="s">
        <v>27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18</v>
      </c>
      <c r="M15" s="7">
        <f>5193+475</f>
        <v>5668</v>
      </c>
      <c r="N15" s="28">
        <f>33187.5+1425</f>
        <v>34612.5</v>
      </c>
    </row>
    <row r="16" spans="1:14" ht="18.75" customHeight="1">
      <c r="A16" s="15">
        <v>13</v>
      </c>
      <c r="B16" s="3" t="s">
        <v>44</v>
      </c>
      <c r="C16" s="32" t="s">
        <v>15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3" t="s">
        <v>45</v>
      </c>
      <c r="C17" s="32" t="s">
        <v>46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3" t="s">
        <v>47</v>
      </c>
      <c r="C18" s="32" t="s">
        <v>22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26</v>
      </c>
      <c r="M18" s="7">
        <f>24825+94+57</f>
        <v>24976</v>
      </c>
      <c r="N18" s="28">
        <f>148373.5+658+399</f>
        <v>149430.5</v>
      </c>
    </row>
    <row r="19" spans="1:14" ht="18.75" customHeight="1">
      <c r="A19" s="15">
        <v>16</v>
      </c>
      <c r="B19" s="3" t="s">
        <v>19</v>
      </c>
      <c r="C19" s="32" t="s">
        <v>20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3" t="s">
        <v>49</v>
      </c>
      <c r="C20" s="32" t="s">
        <v>84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3" t="s">
        <v>14</v>
      </c>
      <c r="C21" s="32" t="s">
        <v>15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36</v>
      </c>
      <c r="M21" s="7">
        <f>9944+210+55+155+859+475+146+223+45+493+167+23+35+33+35+131+363+160+41+235+83+219+72+220+54+12</f>
        <v>14488</v>
      </c>
      <c r="N21" s="28">
        <f>67224+778+171+668+5412.5+1944+830.5+978+162.5+2255+664+118+164+168+168+397+1094+673+199+964+403+799+235+1125+155+96</f>
        <v>87845.5</v>
      </c>
    </row>
    <row r="22" spans="1:14" ht="18.75" customHeight="1">
      <c r="A22" s="15">
        <v>19</v>
      </c>
      <c r="B22" s="3" t="s">
        <v>21</v>
      </c>
      <c r="C22" s="32" t="s">
        <v>22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3" t="s">
        <v>50</v>
      </c>
      <c r="C23" s="32" t="s">
        <v>51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3" t="s">
        <v>52</v>
      </c>
      <c r="C24" s="32" t="s">
        <v>20</v>
      </c>
      <c r="D24" s="5">
        <v>38254</v>
      </c>
      <c r="E24" s="21">
        <v>4</v>
      </c>
      <c r="F24" s="19"/>
      <c r="G24" s="6">
        <v>28</v>
      </c>
      <c r="H24" s="6">
        <v>1</v>
      </c>
      <c r="I24" s="7">
        <v>9</v>
      </c>
      <c r="J24" s="28">
        <v>44</v>
      </c>
      <c r="K24" s="19"/>
      <c r="L24" s="27">
        <v>28</v>
      </c>
      <c r="M24" s="7">
        <f>12800+75+58+475+37+396+210+210+54+44+52+56+182+446+30+103+9</f>
        <v>15237</v>
      </c>
      <c r="N24" s="28">
        <f>90664+314+277+1425+185+1188+630+630+295.5+252+298+281+965+2595+232+516+44</f>
        <v>100791.5</v>
      </c>
    </row>
    <row r="25" spans="1:14" ht="18.75" customHeight="1">
      <c r="A25" s="15">
        <v>22</v>
      </c>
      <c r="B25" s="3" t="s">
        <v>53</v>
      </c>
      <c r="C25" s="32" t="s">
        <v>84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5</v>
      </c>
      <c r="M25" s="7">
        <f>2621+4+5+132</f>
        <v>2762</v>
      </c>
      <c r="N25" s="28">
        <f>18106+18+22+396</f>
        <v>18542</v>
      </c>
    </row>
    <row r="26" spans="1:14" ht="18.75" customHeight="1">
      <c r="A26" s="15">
        <v>23</v>
      </c>
      <c r="B26" s="3" t="s">
        <v>12</v>
      </c>
      <c r="C26" s="32" t="s">
        <v>13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43</v>
      </c>
      <c r="M26" s="7">
        <f>2163+1471+615+1236+357+358+195+933+960+80+56+1398+280+276+591+164+361+518+293+103+301+247+224+51+848+220+412+166+22+536+123+6+263+197+142+97+466+146+116+546+45+99+20</f>
        <v>17701</v>
      </c>
      <c r="N26" s="28">
        <f>16606+11130+4061.5+5737+1614+1984+785.5+5650+4931+409+232.5+8724+843+873+3100+725+2255+2250.5+1355+468+1195+1088+913+219+3445+937.5+1963+707.5+110+1565+602+24+1113+815.5+590.5+307.5+1412+680+500+1987.5+202+445.5+60</f>
        <v>94616.5</v>
      </c>
    </row>
    <row r="27" spans="1:14" ht="18.75" customHeight="1">
      <c r="A27" s="15">
        <v>24</v>
      </c>
      <c r="B27" s="3" t="s">
        <v>54</v>
      </c>
      <c r="C27" s="32" t="s">
        <v>87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3" t="s">
        <v>23</v>
      </c>
      <c r="C28" s="32" t="s">
        <v>88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18</v>
      </c>
      <c r="M28" s="7">
        <f>1647+940+607+20+713+104+414+35+13+83+130+22+39+37+65+67+187+22</f>
        <v>5145</v>
      </c>
      <c r="N28" s="28">
        <f>13213+6518+4250+94+4281+583.5+2533+187+73+290.5+455+110+176+205+352+356+675+106</f>
        <v>34458</v>
      </c>
    </row>
    <row r="29" spans="1:14" ht="18.75" customHeight="1">
      <c r="A29" s="15">
        <v>26</v>
      </c>
      <c r="B29" s="3" t="s">
        <v>18</v>
      </c>
      <c r="C29" s="32" t="s">
        <v>88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12</v>
      </c>
      <c r="M29" s="7">
        <f>403+221+252+261+155+77+125+113+56+96+52+42</f>
        <v>1853</v>
      </c>
      <c r="N29" s="28">
        <f>2895+1626+1476.5+1507+862+426+713.5+474+414+469+312+215</f>
        <v>11390</v>
      </c>
    </row>
    <row r="30" spans="1:14" ht="18.75" customHeight="1">
      <c r="A30" s="15">
        <v>27</v>
      </c>
      <c r="B30" s="3" t="s">
        <v>16</v>
      </c>
      <c r="C30" s="32" t="s">
        <v>17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58</v>
      </c>
      <c r="C31" s="32" t="s">
        <v>59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61</v>
      </c>
      <c r="C32" s="32" t="s">
        <v>13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32</v>
      </c>
      <c r="M32" s="7">
        <f>2660+1406+106+75+61+271+429+485+62+14+280+721+7+646+379+386+205+141+83+158+275+168+238+156+103+484+248+147+244+130+81+17</f>
        <v>10866</v>
      </c>
      <c r="N32" s="28">
        <f>22733+11878+583+516+373+2422+2504+3441.5+350.5+68+1897.5+3010+49+3856+2297+1544+820+501+378.5+751.5+881+717+999+980+461.5+2219+1282+792+883.5+952+527+53</f>
        <v>70720.5</v>
      </c>
    </row>
    <row r="33" spans="1:14" ht="18.75" customHeight="1">
      <c r="A33" s="15">
        <v>30</v>
      </c>
      <c r="B33" s="31" t="s">
        <v>62</v>
      </c>
      <c r="C33" s="32" t="s">
        <v>63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22</v>
      </c>
      <c r="M33" s="7">
        <f>1272+896+272+136+122+33+393+191+505+24+631+12+13+35+255+34+103+8+39+11+38+317</f>
        <v>5340</v>
      </c>
      <c r="N33" s="28">
        <f>8867+6120+1776+515+592+102+2184+1062+1592.5+99+1930+63+66+177+1017+91+458+56+204+61+191+951</f>
        <v>28174.5</v>
      </c>
    </row>
    <row r="34" spans="1:14" ht="18.75" customHeight="1">
      <c r="A34" s="15">
        <v>31</v>
      </c>
      <c r="B34" s="31" t="s">
        <v>64</v>
      </c>
      <c r="C34" s="32" t="s">
        <v>65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66</v>
      </c>
      <c r="C35" s="32" t="s">
        <v>27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15</v>
      </c>
      <c r="M35" s="7">
        <f>1759+778+463+182+67+577+223+24+704+102+50+518+57+364+277</f>
        <v>6145</v>
      </c>
      <c r="N35" s="28">
        <f>12655+5564+3062+1171+557+3637+1264.5+128+2583+408+369.5+1538.5+247+1093+831</f>
        <v>35108.5</v>
      </c>
    </row>
    <row r="36" spans="1:14" ht="18.75" customHeight="1">
      <c r="A36" s="15">
        <v>33</v>
      </c>
      <c r="B36" s="31" t="s">
        <v>67</v>
      </c>
      <c r="C36" s="32" t="s">
        <v>86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68</v>
      </c>
      <c r="C37" s="32" t="s">
        <v>84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18</v>
      </c>
      <c r="M37" s="7">
        <f>1043+205+41+179+99+91+56+57+101+13+53+20+22+10+93+38+114+4</f>
        <v>2239</v>
      </c>
      <c r="N37" s="28">
        <f>8654+1524+287+1058.5+552+527+319+303+404+49+174+152+110+53+517+172+612+14</f>
        <v>15481.5</v>
      </c>
    </row>
    <row r="38" spans="1:14" ht="18.75" customHeight="1">
      <c r="A38" s="15">
        <v>35</v>
      </c>
      <c r="B38" s="31" t="s">
        <v>69</v>
      </c>
      <c r="C38" s="32" t="s">
        <v>86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10</v>
      </c>
      <c r="M38" s="7">
        <f>1431+1027+344+210+158+210+13+43+90+277</f>
        <v>3803</v>
      </c>
      <c r="N38" s="28">
        <f>10744.5+7671+1880.5+630+474+630+103+330.5+521+831</f>
        <v>23815.5</v>
      </c>
    </row>
    <row r="39" spans="1:14" ht="18.75" customHeight="1">
      <c r="A39" s="15">
        <v>36</v>
      </c>
      <c r="B39" s="31" t="s">
        <v>70</v>
      </c>
      <c r="C39" s="32" t="s">
        <v>72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18</v>
      </c>
      <c r="M39" s="7">
        <f>1449+637+264+21+361+829+371+321+301+303+92+82+173+274+262+547+291+141</f>
        <v>6719</v>
      </c>
      <c r="N39" s="28">
        <f>12723+5413.5+1465.5+192+2333+4998.5+1885+1646+1881.5+1533+430+340+771.5+1489+1128+2914.5+1388.5+587</f>
        <v>43119.5</v>
      </c>
    </row>
    <row r="40" spans="1:14" ht="18.75" customHeight="1">
      <c r="A40" s="15">
        <v>37</v>
      </c>
      <c r="B40" s="31" t="s">
        <v>71</v>
      </c>
      <c r="C40" s="32" t="s">
        <v>88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16</v>
      </c>
      <c r="M40" s="7">
        <f>793+1489+459+383+125+339+39+267+251+314+60+142+290+96+82+154+23</f>
        <v>5306</v>
      </c>
      <c r="N40" s="28">
        <f>4633.5+10319+3559+2977+751.5+1629.5+197.5+1509+1287+1380+246+616+1374.5+699+380+724+110</f>
        <v>32392.5</v>
      </c>
    </row>
    <row r="41" spans="1:14" ht="18.75" customHeight="1">
      <c r="A41" s="15">
        <v>38</v>
      </c>
      <c r="B41" s="31" t="s">
        <v>74</v>
      </c>
      <c r="C41" s="32" t="s">
        <v>84</v>
      </c>
      <c r="D41" s="5">
        <v>38492</v>
      </c>
      <c r="E41" s="21">
        <v>4</v>
      </c>
      <c r="F41" s="19"/>
      <c r="G41" s="6">
        <v>18</v>
      </c>
      <c r="H41" s="6">
        <v>2</v>
      </c>
      <c r="I41" s="7">
        <v>102</v>
      </c>
      <c r="J41" s="28">
        <v>290</v>
      </c>
      <c r="K41" s="19"/>
      <c r="L41" s="27">
        <v>18</v>
      </c>
      <c r="M41" s="7">
        <f>1985+833+407+233+1740+569+382+450+436+683+891+715+675+348+374+258+143+102</f>
        <v>11224</v>
      </c>
      <c r="N41" s="28">
        <f>15495+5698+2196+1745+9962+3199.5+1919+2082+1903.5+2735.5+6104.5+3886+3618+1859.5+1628.5+1019+545+290</f>
        <v>65886</v>
      </c>
    </row>
    <row r="42" spans="1:14" ht="18.75" customHeight="1">
      <c r="A42" s="15">
        <v>39</v>
      </c>
      <c r="B42" s="31" t="s">
        <v>75</v>
      </c>
      <c r="C42" s="32" t="s">
        <v>13</v>
      </c>
      <c r="D42" s="5">
        <v>38499</v>
      </c>
      <c r="E42" s="21">
        <v>4</v>
      </c>
      <c r="F42" s="19"/>
      <c r="G42" s="6">
        <v>17</v>
      </c>
      <c r="H42" s="6">
        <v>5</v>
      </c>
      <c r="I42" s="7">
        <v>834</v>
      </c>
      <c r="J42" s="28">
        <v>4021</v>
      </c>
      <c r="K42" s="19"/>
      <c r="L42" s="27">
        <v>17</v>
      </c>
      <c r="M42" s="7">
        <f>2789+1727+1388+680+1807+625+989+1020+889+910+721+589+638+984+701+821+834</f>
        <v>18112</v>
      </c>
      <c r="N42" s="28">
        <f>22778+10601+8594+4583+9364.5+3598+6225.5+6523+4933.5+4428+3825.5+3189+3765.5+5757.5+4033+4106+4021</f>
        <v>110326</v>
      </c>
    </row>
    <row r="43" spans="1:14" ht="18.75" customHeight="1">
      <c r="A43" s="15">
        <v>40</v>
      </c>
      <c r="B43" s="31" t="s">
        <v>76</v>
      </c>
      <c r="C43" s="32" t="s">
        <v>86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77</v>
      </c>
      <c r="C44" s="32" t="s">
        <v>13</v>
      </c>
      <c r="D44" s="5">
        <v>38520</v>
      </c>
      <c r="E44" s="21">
        <v>2</v>
      </c>
      <c r="F44" s="19"/>
      <c r="G44" s="6">
        <v>14</v>
      </c>
      <c r="H44" s="6">
        <v>4</v>
      </c>
      <c r="I44" s="7">
        <v>455</v>
      </c>
      <c r="J44" s="28">
        <v>1545</v>
      </c>
      <c r="K44" s="19"/>
      <c r="L44" s="27">
        <v>14</v>
      </c>
      <c r="M44" s="7">
        <f>1398+789+237+833+250+754+477+600+452+378+243+147+330+455</f>
        <v>7343</v>
      </c>
      <c r="N44" s="28">
        <f>11460+4486+1917+5649+1921+4419.5+2697.5+3893+2316+2457.5+1307+659.5+1738+1545</f>
        <v>46466</v>
      </c>
    </row>
    <row r="45" spans="1:14" ht="18.75" customHeight="1">
      <c r="A45" s="15">
        <v>42</v>
      </c>
      <c r="B45" s="31" t="s">
        <v>78</v>
      </c>
      <c r="C45" s="32" t="s">
        <v>79</v>
      </c>
      <c r="D45" s="5">
        <v>38527</v>
      </c>
      <c r="E45" s="21">
        <v>40</v>
      </c>
      <c r="F45" s="19"/>
      <c r="G45" s="6">
        <v>12</v>
      </c>
      <c r="H45" s="6">
        <v>3</v>
      </c>
      <c r="I45" s="7">
        <v>354</v>
      </c>
      <c r="J45" s="28">
        <v>1501.5</v>
      </c>
      <c r="K45" s="19"/>
      <c r="L45" s="27">
        <v>12</v>
      </c>
      <c r="M45" s="7">
        <f>22276+10695+6895+8027+5355+5096+3300+2445+1008+304+141+354</f>
        <v>65896</v>
      </c>
      <c r="N45" s="28">
        <f>154087+69943.5+42582.5+46660.5+28605+26705.5+16050+12214+4188+1367.5+522.5+1501.5</f>
        <v>404427.5</v>
      </c>
    </row>
    <row r="46" spans="1:14" ht="18.75" customHeight="1">
      <c r="A46" s="15">
        <v>43</v>
      </c>
      <c r="B46" s="31" t="s">
        <v>80</v>
      </c>
      <c r="C46" s="32" t="s">
        <v>87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81</v>
      </c>
      <c r="C47" s="32" t="s">
        <v>84</v>
      </c>
      <c r="D47" s="5">
        <v>38548</v>
      </c>
      <c r="E47" s="21">
        <v>5</v>
      </c>
      <c r="F47" s="19"/>
      <c r="G47" s="6">
        <v>10</v>
      </c>
      <c r="H47" s="6">
        <v>5</v>
      </c>
      <c r="I47" s="7">
        <v>723</v>
      </c>
      <c r="J47" s="28">
        <v>3491</v>
      </c>
      <c r="K47" s="19"/>
      <c r="L47" s="27">
        <v>10</v>
      </c>
      <c r="M47" s="7">
        <f>1417+942+490+1547+820+734+453+492+521+723</f>
        <v>8139</v>
      </c>
      <c r="N47" s="28">
        <f>12907+8305+3709+9521+5595+4291.5+2313.5+2410+2771+3491</f>
        <v>55314</v>
      </c>
    </row>
    <row r="48" spans="1:14" ht="18.75" customHeight="1">
      <c r="A48" s="15">
        <v>45</v>
      </c>
      <c r="B48" s="31" t="s">
        <v>82</v>
      </c>
      <c r="C48" s="32" t="s">
        <v>83</v>
      </c>
      <c r="D48" s="5">
        <v>38562</v>
      </c>
      <c r="E48" s="21">
        <v>17</v>
      </c>
      <c r="F48" s="19"/>
      <c r="G48" s="6">
        <v>8</v>
      </c>
      <c r="H48" s="6">
        <v>6</v>
      </c>
      <c r="I48" s="7">
        <v>235</v>
      </c>
      <c r="J48" s="28">
        <v>954</v>
      </c>
      <c r="K48" s="19"/>
      <c r="L48" s="27">
        <v>8</v>
      </c>
      <c r="M48" s="7">
        <f>5784+3021+2132+2749+1971+1476+548+235</f>
        <v>17916</v>
      </c>
      <c r="N48" s="28">
        <f>46886+23773.5+13445+15927.5+10251.5+6843+2778+954</f>
        <v>120858.5</v>
      </c>
    </row>
    <row r="49" spans="1:14" ht="18.75" customHeight="1">
      <c r="A49" s="15">
        <v>46</v>
      </c>
      <c r="B49" s="31" t="s">
        <v>85</v>
      </c>
      <c r="C49" s="32" t="s">
        <v>25</v>
      </c>
      <c r="D49" s="5">
        <v>38583</v>
      </c>
      <c r="E49" s="21">
        <v>2</v>
      </c>
      <c r="F49" s="19"/>
      <c r="G49" s="6">
        <v>6</v>
      </c>
      <c r="H49" s="6">
        <v>2</v>
      </c>
      <c r="I49" s="7">
        <v>227</v>
      </c>
      <c r="J49" s="28">
        <v>1294</v>
      </c>
      <c r="K49" s="19"/>
      <c r="L49" s="27">
        <v>6</v>
      </c>
      <c r="M49" s="7">
        <f>614+403+373+249+20+227</f>
        <v>1886</v>
      </c>
      <c r="N49" s="28">
        <f>5147+3151+2811+1993+134+1294</f>
        <v>14530</v>
      </c>
    </row>
    <row r="50" spans="1:14" ht="18.75" customHeight="1" thickBot="1">
      <c r="A50" s="15">
        <v>47</v>
      </c>
      <c r="B50" s="31" t="s">
        <v>89</v>
      </c>
      <c r="C50" s="32" t="s">
        <v>72</v>
      </c>
      <c r="D50" s="5">
        <v>38597</v>
      </c>
      <c r="E50" s="21">
        <v>11</v>
      </c>
      <c r="F50" s="19"/>
      <c r="G50" s="6">
        <v>3</v>
      </c>
      <c r="H50" s="6">
        <v>11</v>
      </c>
      <c r="I50" s="7">
        <v>1634</v>
      </c>
      <c r="J50" s="28">
        <v>11825</v>
      </c>
      <c r="K50" s="19"/>
      <c r="L50" s="27">
        <v>3</v>
      </c>
      <c r="M50" s="7">
        <f>3582+2311+1634</f>
        <v>7527</v>
      </c>
      <c r="N50" s="28">
        <f>31296+19081.5+11825</f>
        <v>62202.5</v>
      </c>
    </row>
    <row r="51" spans="2:14" ht="19.5" customHeight="1" thickBot="1">
      <c r="B51" s="52" t="s">
        <v>7</v>
      </c>
      <c r="C51" s="58"/>
      <c r="D51" s="58"/>
      <c r="E51" s="11">
        <f>SUM(E4:E50)</f>
        <v>268</v>
      </c>
      <c r="F51" s="17"/>
      <c r="G51" s="16"/>
      <c r="H51" s="11">
        <f>SUM(H4:H50)</f>
        <v>39</v>
      </c>
      <c r="I51" s="11">
        <f>SUM(I4:I50)</f>
        <v>4573</v>
      </c>
      <c r="J51" s="30">
        <f>SUM(J4:J50)</f>
        <v>24965.5</v>
      </c>
      <c r="K51" s="17"/>
      <c r="L51" s="11"/>
      <c r="M51" s="11">
        <f>SUM(M4:M50)</f>
        <v>546199</v>
      </c>
      <c r="N51" s="30">
        <f>SUM(N4:N50)</f>
        <v>3141455.55</v>
      </c>
    </row>
  </sheetData>
  <mergeCells count="4">
    <mergeCell ref="L2:N2"/>
    <mergeCell ref="B51:D51"/>
    <mergeCell ref="G2:J2"/>
    <mergeCell ref="B2:E2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sadi</cp:lastModifiedBy>
  <cp:lastPrinted>2005-09-23T12:53:22Z</cp:lastPrinted>
  <dcterms:created xsi:type="dcterms:W3CDTF">2004-03-26T15:51:12Z</dcterms:created>
  <dcterms:modified xsi:type="dcterms:W3CDTF">2005-09-23T14:30:06Z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-1874350037</vt:i4>
  </property>
  <property fmtid="{D5CDD505-2E9C-101B-9397-08002B2CF9AE}" pid="3" name="_EmailSubject">
    <vt:lpwstr>Bir Film 2005/38.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ReviewingToolsShownOnce">
    <vt:lpwstr/>
  </property>
</Properties>
</file>