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Haftalık'!$A$1:$J$19</definedName>
    <definedName name="_xlnm.Print_Area" localSheetId="1">'Bir Film Tüm Filmler'!$A$3:$N$51</definedName>
  </definedNames>
  <calcPr fullCalcOnLoad="1"/>
</workbook>
</file>

<file path=xl/sharedStrings.xml><?xml version="1.0" encoding="utf-8"?>
<sst xmlns="http://schemas.openxmlformats.org/spreadsheetml/2006/main" count="148" uniqueCount="95">
  <si>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</si>
  <si>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</si>
  <si>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</si>
  <si>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</si>
  <si>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</si>
  <si>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</si>
  <si>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</si>
  <si>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</si>
  <si>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</si>
  <si>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</si>
  <si>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</si>
  <si>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</si>
  <si>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</si>
  <si>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</si>
  <si>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</si>
  <si>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</si>
  <si>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</si>
  <si>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</si>
  <si>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</si>
  <si>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</si>
  <si>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</si>
  <si>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</si>
  <si>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</si>
  <si>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</si>
  <si>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</si>
  <si>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</si>
  <si>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</si>
  <si>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</si>
  <si>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</si>
  <si>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</si>
  <si>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</si>
  <si>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</si>
  <si>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</si>
  <si>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</si>
  <si>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</si>
  <si>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</si>
  <si>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</si>
  <si>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</si>
  <si>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</si>
  <si>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</si>
  <si>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</si>
  <si>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</si>
  <si>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</si>
  <si>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</si>
  <si>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</si>
  <si>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</si>
  <si>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</si>
  <si>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</si>
  <si>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</si>
  <si>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</si>
  <si>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</si>
  <si>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</si>
  <si>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</si>
  <si>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</si>
  <si>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</si>
  <si>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</si>
  <si>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</si>
  <si>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</si>
  <si>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</si>
  <si>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</si>
  <si>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</si>
  <si>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</si>
  <si>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</si>
  <si>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</si>
  <si>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</si>
  <si>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</si>
  <si>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</si>
  <si>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</si>
  <si>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</si>
  <si>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</si>
  <si>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</si>
  <si>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</si>
  <si>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</si>
  <si>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</si>
  <si>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</si>
  <si>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</si>
  <si>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</si>
  <si>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</si>
  <si>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</si>
  <si>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</si>
  <si>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</si>
  <si>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</si>
  <si>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</si>
  <si>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</si>
  <si>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</si>
  <si>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</si>
  <si>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</si>
  <si>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</si>
  <si>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</si>
  <si>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</si>
  <si>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2005 / 37</t>
  </si>
  <si>
    <t>09 - 15 Eylül 2005</t>
  </si>
  <si>
    <r>
      <t>15 Eylül 2005</t>
    </r>
    <r>
      <rPr>
        <b/>
        <sz val="14"/>
        <color indexed="9"/>
        <rFont val="Arial"/>
        <family val="2"/>
      </rPr>
      <t xml:space="preserve"> İtibarı ile</t>
    </r>
  </si>
  <si>
    <t>LIMON - WILD BUNCH</t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</si>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</sst>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8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50" t="s">
        <v>8</v>
      </c>
      <c r="D2" s="50"/>
      <c r="E2" s="50"/>
      <c r="F2" s="50"/>
      <c r="G2" s="51"/>
      <c r="H2" s="52"/>
      <c r="I2" s="42" t="s">
        <v>11</v>
      </c>
      <c r="J2" s="43" t="s">
        <v>90</v>
      </c>
    </row>
    <row r="3" spans="2:10" ht="18" customHeight="1" thickBot="1">
      <c r="B3" s="62" t="s">
        <v>94</v>
      </c>
      <c r="C3" s="51"/>
      <c r="D3" s="51"/>
      <c r="E3" s="51"/>
      <c r="F3" s="51"/>
      <c r="G3" s="51"/>
      <c r="H3" s="52"/>
      <c r="I3" s="48" t="s">
        <v>91</v>
      </c>
      <c r="J3" s="49"/>
    </row>
    <row r="4" spans="2:10" ht="18" customHeight="1" thickBot="1">
      <c r="B4" s="39"/>
      <c r="C4" s="51"/>
      <c r="D4" s="51"/>
      <c r="E4" s="51"/>
      <c r="F4" s="51"/>
      <c r="G4" s="51"/>
      <c r="H4" s="52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89</v>
      </c>
      <c r="C7" s="4" t="s">
        <v>72</v>
      </c>
      <c r="D7" s="5">
        <v>38597</v>
      </c>
      <c r="E7" s="6">
        <v>2</v>
      </c>
      <c r="F7" s="6">
        <v>11</v>
      </c>
      <c r="G7" s="7">
        <v>2311</v>
      </c>
      <c r="H7" s="28">
        <v>19081.5</v>
      </c>
      <c r="I7" s="7">
        <f>3582+2311</f>
        <v>5893</v>
      </c>
      <c r="J7" s="28">
        <f>31296+19081.5</f>
        <v>50377.5</v>
      </c>
      <c r="K7" s="46"/>
    </row>
    <row r="8" spans="1:11" s="2" customFormat="1" ht="24" customHeight="1">
      <c r="A8" s="41">
        <v>2</v>
      </c>
      <c r="B8" s="3" t="s">
        <v>75</v>
      </c>
      <c r="C8" s="4" t="s">
        <v>13</v>
      </c>
      <c r="D8" s="5">
        <v>38499</v>
      </c>
      <c r="E8" s="6">
        <v>16</v>
      </c>
      <c r="F8" s="6">
        <v>5</v>
      </c>
      <c r="G8" s="7">
        <v>821</v>
      </c>
      <c r="H8" s="28">
        <v>4106</v>
      </c>
      <c r="I8" s="7">
        <f>2789+1727+1388+680+1807+625+989+1020+889+910+721+589+638+984+701+821</f>
        <v>17278</v>
      </c>
      <c r="J8" s="28">
        <f>22778+10601+8594+4583+9364.5+3598+6225.5+6523+4933.5+4428+3825.5+3189+3765.5+5757.5+4033+4106</f>
        <v>106305</v>
      </c>
      <c r="K8" s="46"/>
    </row>
    <row r="9" spans="1:11" s="2" customFormat="1" ht="24" customHeight="1">
      <c r="A9" s="41">
        <v>3</v>
      </c>
      <c r="B9" s="3" t="s">
        <v>82</v>
      </c>
      <c r="C9" s="4" t="s">
        <v>83</v>
      </c>
      <c r="D9" s="5">
        <v>38562</v>
      </c>
      <c r="E9" s="6">
        <v>7</v>
      </c>
      <c r="F9" s="6">
        <v>7</v>
      </c>
      <c r="G9" s="7">
        <v>548</v>
      </c>
      <c r="H9" s="28">
        <v>2778</v>
      </c>
      <c r="I9" s="7">
        <f>5784+3021+2132+2749+1971+1476+548</f>
        <v>17681</v>
      </c>
      <c r="J9" s="28">
        <f>46886+23773.5+13445+15927.5+10251.5+6843+2778</f>
        <v>119904.5</v>
      </c>
      <c r="K9" s="46"/>
    </row>
    <row r="10" spans="1:11" s="2" customFormat="1" ht="24" customHeight="1">
      <c r="A10" s="41">
        <v>4</v>
      </c>
      <c r="B10" s="3" t="s">
        <v>81</v>
      </c>
      <c r="C10" s="4" t="s">
        <v>84</v>
      </c>
      <c r="D10" s="5">
        <v>38548</v>
      </c>
      <c r="E10" s="6">
        <v>9</v>
      </c>
      <c r="F10" s="6">
        <v>5</v>
      </c>
      <c r="G10" s="7">
        <v>521</v>
      </c>
      <c r="H10" s="28">
        <v>2771</v>
      </c>
      <c r="I10" s="7">
        <f>1417+942+490+1547+820+734+453+492+521</f>
        <v>7416</v>
      </c>
      <c r="J10" s="28">
        <f>12907+8305+3709+9521+5595+4291.5+2313.5+2410+2771</f>
        <v>51823</v>
      </c>
      <c r="K10" s="46"/>
    </row>
    <row r="11" spans="1:11" s="2" customFormat="1" ht="24" customHeight="1">
      <c r="A11" s="41">
        <v>5</v>
      </c>
      <c r="B11" s="3" t="s">
        <v>64</v>
      </c>
      <c r="C11" s="4" t="s">
        <v>65</v>
      </c>
      <c r="D11" s="5">
        <v>38408</v>
      </c>
      <c r="E11" s="6">
        <v>6</v>
      </c>
      <c r="F11" s="6">
        <v>1</v>
      </c>
      <c r="G11" s="7">
        <v>396</v>
      </c>
      <c r="H11" s="28">
        <v>1188</v>
      </c>
      <c r="I11" s="7">
        <f>489+18+33+96+35+396</f>
        <v>1067</v>
      </c>
      <c r="J11" s="28">
        <f>3781+163+258+542+208+1188</f>
        <v>6140</v>
      </c>
      <c r="K11" s="46"/>
    </row>
    <row r="12" spans="1:11" s="2" customFormat="1" ht="24" customHeight="1">
      <c r="A12" s="41">
        <v>6</v>
      </c>
      <c r="B12" s="3" t="s">
        <v>77</v>
      </c>
      <c r="C12" s="4" t="s">
        <v>13</v>
      </c>
      <c r="D12" s="5">
        <v>38520</v>
      </c>
      <c r="E12" s="6">
        <v>13</v>
      </c>
      <c r="F12" s="6">
        <v>4</v>
      </c>
      <c r="G12" s="7">
        <v>330</v>
      </c>
      <c r="H12" s="28">
        <v>1738</v>
      </c>
      <c r="I12" s="7">
        <f>1398+789+237+833+250+754+477+600+452+378+243+147+330</f>
        <v>6888</v>
      </c>
      <c r="J12" s="28">
        <f>11460+4486+1917+5649+1921+4419.5+2697.5+3893+2316+2457.5+1307+659.5+1738</f>
        <v>44921</v>
      </c>
      <c r="K12" s="46"/>
    </row>
    <row r="13" spans="1:12" s="47" customFormat="1" ht="24" customHeight="1">
      <c r="A13" s="41">
        <v>7</v>
      </c>
      <c r="B13" s="3" t="s">
        <v>66</v>
      </c>
      <c r="C13" s="4" t="s">
        <v>27</v>
      </c>
      <c r="D13" s="5">
        <v>38415</v>
      </c>
      <c r="E13" s="6">
        <v>15</v>
      </c>
      <c r="F13" s="6">
        <v>1</v>
      </c>
      <c r="G13" s="7">
        <v>277</v>
      </c>
      <c r="H13" s="28">
        <v>831</v>
      </c>
      <c r="I13" s="7">
        <f>1759+778+463+182+67+577+223+24+704+102+50+518+57+364+277</f>
        <v>6145</v>
      </c>
      <c r="J13" s="28">
        <f>12655+5564+3062+1171+557+3637+1264.5+128+2583+408+369.5+1538.5+247+1093+831</f>
        <v>35108.5</v>
      </c>
      <c r="K13" s="46"/>
      <c r="L13" s="46"/>
    </row>
    <row r="14" spans="1:11" s="47" customFormat="1" ht="24" customHeight="1">
      <c r="A14" s="41">
        <v>8</v>
      </c>
      <c r="B14" s="3" t="s">
        <v>69</v>
      </c>
      <c r="C14" s="4" t="s">
        <v>93</v>
      </c>
      <c r="D14" s="5">
        <v>38464</v>
      </c>
      <c r="E14" s="6">
        <v>9</v>
      </c>
      <c r="F14" s="6">
        <v>1</v>
      </c>
      <c r="G14" s="7">
        <v>277</v>
      </c>
      <c r="H14" s="28">
        <v>831</v>
      </c>
      <c r="I14" s="7">
        <f>1431+1027+344+210+158+210+13+43+90+277</f>
        <v>3803</v>
      </c>
      <c r="J14" s="28">
        <f>10744.5+7671+1880.5+630+474+630+103+330.5+521+831</f>
        <v>23815.5</v>
      </c>
      <c r="K14" s="46"/>
    </row>
    <row r="15" spans="1:11" s="2" customFormat="1" ht="24" customHeight="1">
      <c r="A15" s="41">
        <v>9</v>
      </c>
      <c r="B15" s="3" t="s">
        <v>74</v>
      </c>
      <c r="C15" s="4" t="s">
        <v>84</v>
      </c>
      <c r="D15" s="5">
        <v>38492</v>
      </c>
      <c r="E15" s="6">
        <v>17</v>
      </c>
      <c r="F15" s="6">
        <v>2</v>
      </c>
      <c r="G15" s="7">
        <v>143</v>
      </c>
      <c r="H15" s="28">
        <v>545</v>
      </c>
      <c r="I15" s="7">
        <f>1985+833+407+233+1740+569+382+450+436+683+891+715+675+348+374+258+143</f>
        <v>11122</v>
      </c>
      <c r="J15" s="28">
        <f>15495+5698+2196+1745+9962+3199.5+1919+2082+1903.5+2735.5+6104.5+3886+3618+1859.5+1628.5+1019+545</f>
        <v>65596</v>
      </c>
      <c r="K15" s="46"/>
    </row>
    <row r="16" spans="1:11" s="2" customFormat="1" ht="24" customHeight="1">
      <c r="A16" s="41">
        <v>10</v>
      </c>
      <c r="B16" s="3" t="s">
        <v>85</v>
      </c>
      <c r="C16" s="4" t="s">
        <v>25</v>
      </c>
      <c r="D16" s="5">
        <v>38582</v>
      </c>
      <c r="E16" s="6">
        <v>5</v>
      </c>
      <c r="F16" s="6">
        <v>2</v>
      </c>
      <c r="G16" s="7">
        <v>20</v>
      </c>
      <c r="H16" s="28">
        <v>134</v>
      </c>
      <c r="I16" s="7">
        <f>614+403+373+249+20</f>
        <v>1659</v>
      </c>
      <c r="J16" s="28">
        <f>5147+3151+2811+1993+134</f>
        <v>13236</v>
      </c>
      <c r="K16" s="46"/>
    </row>
    <row r="17" spans="1:11" s="2" customFormat="1" ht="24" customHeight="1">
      <c r="A17" s="41">
        <v>11</v>
      </c>
      <c r="B17" s="3" t="s">
        <v>68</v>
      </c>
      <c r="C17" s="4" t="s">
        <v>84</v>
      </c>
      <c r="D17" s="5">
        <v>38457</v>
      </c>
      <c r="E17" s="6">
        <v>18</v>
      </c>
      <c r="F17" s="6">
        <v>1</v>
      </c>
      <c r="G17" s="7">
        <v>4</v>
      </c>
      <c r="H17" s="28">
        <v>14</v>
      </c>
      <c r="I17" s="7">
        <f>1043+205+41+179+99+91+56+57+101+13+53+20+22+10+93+38+114+4</f>
        <v>2239</v>
      </c>
      <c r="J17" s="28">
        <f>8654+1524+287+1058.5+552+527+319+303+404+49+174+152+110+53+517+172+612+14</f>
        <v>15481.5</v>
      </c>
      <c r="K17" s="46"/>
    </row>
    <row r="18" spans="2:10" ht="5.25" customHeight="1" thickBot="1">
      <c r="B18" s="35"/>
      <c r="C18" s="35"/>
      <c r="D18" s="35"/>
      <c r="E18" s="35"/>
      <c r="F18" s="35"/>
      <c r="G18" s="35"/>
      <c r="H18" s="35"/>
      <c r="I18" s="35"/>
      <c r="J18" s="35"/>
    </row>
    <row r="19" spans="2:10" ht="23.25" customHeight="1" thickBot="1">
      <c r="B19" s="53" t="s">
        <v>7</v>
      </c>
      <c r="C19" s="54"/>
      <c r="D19" s="54"/>
      <c r="E19" s="55"/>
      <c r="F19" s="11">
        <f>SUM(F7:F17)</f>
        <v>40</v>
      </c>
      <c r="G19" s="11">
        <f>SUM(G7:G17)</f>
        <v>5648</v>
      </c>
      <c r="H19" s="30">
        <f>SUM(H7:H17)</f>
        <v>34017.5</v>
      </c>
      <c r="I19" s="12"/>
      <c r="J19" s="13"/>
    </row>
  </sheetData>
  <mergeCells count="3">
    <mergeCell ref="I3:J3"/>
    <mergeCell ref="C2:H4"/>
    <mergeCell ref="B19:E19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zoomScale="75" zoomScaleNormal="75" workbookViewId="0" topLeftCell="A1">
      <pane ySplit="3" topLeftCell="BM12" activePane="bottomLeft" state="frozen"/>
      <selection pane="topLeft" activeCell="A1" sqref="A1"/>
      <selection pane="bottomLeft" activeCell="A50" sqref="A50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1" t="s">
        <v>60</v>
      </c>
      <c r="C2" s="60"/>
      <c r="D2" s="60"/>
      <c r="E2" s="60"/>
      <c r="F2" s="18"/>
      <c r="G2" s="60" t="s">
        <v>91</v>
      </c>
      <c r="H2" s="60"/>
      <c r="I2" s="60"/>
      <c r="J2" s="60"/>
      <c r="K2" s="18"/>
      <c r="L2" s="56" t="s">
        <v>92</v>
      </c>
      <c r="M2" s="57"/>
      <c r="N2" s="58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36</v>
      </c>
      <c r="M21" s="7">
        <f>9944+210+55+155+859+475+146+223+45+493+167+23+35+33+35+131+363+160+41+235+83+219+72+220+54+12</f>
        <v>14488</v>
      </c>
      <c r="N21" s="28">
        <f>67224+778+171+668+5412.5+1944+830.5+978+162.5+2255+664+118+164+168+168+397+1094+673+199+964+403+799+235+1125+155+96</f>
        <v>87845.5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27</v>
      </c>
      <c r="M24" s="7">
        <f>12800+75+58+475+37+396+210+210+54+44+52+56+182+446+30+103</f>
        <v>15228</v>
      </c>
      <c r="N24" s="28">
        <f>90664+314+277+1425+185+1188+630+630+295.5+252+298+281+965+2595+232+516</f>
        <v>100747.5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43</v>
      </c>
      <c r="M26" s="7">
        <f>2163+1471+615+1236+357+358+195+933+960+80+56+1398+280+276+591+164+361+518+293+103+301+247+224+51+848+220+412+166+22+536+123+6+263+197+142+97+466+146+116+546+45+99+20</f>
        <v>17701</v>
      </c>
      <c r="N26" s="28">
        <f>16606+11130+4061.5+5737+1614+1984+785.5+5650+4931+409+232.5+8724+843+873+3100+725+2255+2250.5+1355+468+1195+1088+913+219+3445+937.5+1963+707.5+110+1565+602+24+1113+815.5+590.5+307.5+1412+680+500+1987.5+202+445.5+60</f>
        <v>94616.5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18</v>
      </c>
      <c r="M28" s="7">
        <f>1647+940+607+20+713+104+414+35+13+83+130+22+39+37+65+67+187+22</f>
        <v>5145</v>
      </c>
      <c r="N28" s="28">
        <f>13213+6518+4250+94+4281+583.5+2533+187+73+290.5+455+110+176+205+352+356+675+106</f>
        <v>34458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12</v>
      </c>
      <c r="M29" s="7">
        <f>403+221+252+261+155+77+125+113+56+96+52+42</f>
        <v>1853</v>
      </c>
      <c r="N29" s="28">
        <f>2895+1626+1476.5+1507+862+426+713.5+474+414+469+312+215</f>
        <v>11390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32</v>
      </c>
      <c r="M32" s="7">
        <f>2660+1406+106+75+61+271+429+485+62+14+280+721+7+646+379+386+205+141+83+158+275+168+238+156+103+484+248+147+244+130+81+17</f>
        <v>10866</v>
      </c>
      <c r="N32" s="28">
        <f>22733+11878+583+516+373+2422+2504+3441.5+350.5+68+1897.5+3010+49+3856+2297+1544+820+501+378.5+751.5+881+717+999+980+461.5+2219+1282+792+883.5+952+527+53</f>
        <v>70720.5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>
        <v>6</v>
      </c>
      <c r="H34" s="6">
        <v>1</v>
      </c>
      <c r="I34" s="7">
        <v>396</v>
      </c>
      <c r="J34" s="28">
        <v>1188</v>
      </c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>
        <v>15</v>
      </c>
      <c r="H35" s="6">
        <v>1</v>
      </c>
      <c r="I35" s="7">
        <v>277</v>
      </c>
      <c r="J35" s="28">
        <v>831</v>
      </c>
      <c r="K35" s="19"/>
      <c r="L35" s="27">
        <v>15</v>
      </c>
      <c r="M35" s="7">
        <f>1759+778+463+182+67+577+223+24+704+102+50+518+57+364+277</f>
        <v>6145</v>
      </c>
      <c r="N35" s="28">
        <f>12655+5564+3062+1171+557+3637+1264.5+128+2583+408+369.5+1538.5+247+1093+831</f>
        <v>35108.5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>
        <v>18</v>
      </c>
      <c r="H37" s="6">
        <v>1</v>
      </c>
      <c r="I37" s="7">
        <v>4</v>
      </c>
      <c r="J37" s="28">
        <v>14</v>
      </c>
      <c r="K37" s="19"/>
      <c r="L37" s="27">
        <v>18</v>
      </c>
      <c r="M37" s="7">
        <f>1043+205+41+179+99+91+56+57+101+13+53+20+22+10+93+38+114+4</f>
        <v>2239</v>
      </c>
      <c r="N37" s="28">
        <f>8654+1524+287+1058.5+552+527+319+303+404+49+174+152+110+53+517+172+612+14</f>
        <v>15481.5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>
        <v>10</v>
      </c>
      <c r="H38" s="6">
        <v>1</v>
      </c>
      <c r="I38" s="7">
        <v>277</v>
      </c>
      <c r="J38" s="28">
        <v>831</v>
      </c>
      <c r="K38" s="19"/>
      <c r="L38" s="27">
        <v>10</v>
      </c>
      <c r="M38" s="7">
        <f>1431+1027+344+210+158+210+13+43+90+277</f>
        <v>3803</v>
      </c>
      <c r="N38" s="28">
        <f>10744.5+7671+1880.5+630+474+630+103+330.5+521+831</f>
        <v>23815.5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16</v>
      </c>
      <c r="M40" s="7">
        <f>793+1489+459+383+125+339+39+267+251+314+60+142+290+96+82+154+23</f>
        <v>5306</v>
      </c>
      <c r="N40" s="28">
        <f>4633.5+10319+3559+2977+751.5+1629.5+197.5+1509+1287+1380+246+616+1374.5+699+380+724+110</f>
        <v>32392.5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>
        <v>17</v>
      </c>
      <c r="H41" s="6">
        <v>2</v>
      </c>
      <c r="I41" s="7">
        <v>143</v>
      </c>
      <c r="J41" s="28">
        <v>545</v>
      </c>
      <c r="K41" s="19"/>
      <c r="L41" s="27">
        <v>17</v>
      </c>
      <c r="M41" s="7">
        <f>1985+833+407+233+1740+569+382+450+436+683+891+715+675+348+374+258+143</f>
        <v>11122</v>
      </c>
      <c r="N41" s="28">
        <f>15495+5698+2196+1745+9962+3199.5+1919+2082+1903.5+2735.5+6104.5+3886+3618+1859.5+1628.5+1019+545</f>
        <v>65596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>
        <v>16</v>
      </c>
      <c r="H42" s="6">
        <v>5</v>
      </c>
      <c r="I42" s="7">
        <v>821</v>
      </c>
      <c r="J42" s="28">
        <v>4106</v>
      </c>
      <c r="K42" s="19"/>
      <c r="L42" s="27">
        <v>16</v>
      </c>
      <c r="M42" s="7">
        <f>2789+1727+1388+680+1807+625+989+1020+889+910+721+589+638+984+701+821</f>
        <v>17278</v>
      </c>
      <c r="N42" s="28">
        <f>22778+10601+8594+4583+9364.5+3598+6225.5+6523+4933.5+4428+3825.5+3189+3765.5+5757.5+4033+4106</f>
        <v>106305</v>
      </c>
    </row>
    <row r="43" spans="1:14" ht="18.75" customHeight="1">
      <c r="A43" s="15">
        <v>40</v>
      </c>
      <c r="B43" s="31" t="s">
        <v>76</v>
      </c>
      <c r="C43" s="32" t="s">
        <v>86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>
        <v>13</v>
      </c>
      <c r="H44" s="6">
        <v>4</v>
      </c>
      <c r="I44" s="7">
        <v>330</v>
      </c>
      <c r="J44" s="28">
        <v>1738</v>
      </c>
      <c r="K44" s="19"/>
      <c r="L44" s="27">
        <v>13</v>
      </c>
      <c r="M44" s="7">
        <f>1398+789+237+833+250+754+477+600+452+378+243+147+330</f>
        <v>6888</v>
      </c>
      <c r="N44" s="28">
        <f>11460+4486+1917+5649+1921+4419.5+2697.5+3893+2316+2457.5+1307+659.5+1738</f>
        <v>44921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11</v>
      </c>
      <c r="M45" s="7">
        <f>22276+10695+6895+8027+5355+5096+3300+2445+1008+304+141</f>
        <v>65542</v>
      </c>
      <c r="N45" s="28">
        <f>154087+69943.5+42582.5+46660.5+28605+26705.5+16050+12214+4188+1367.5+522.5</f>
        <v>402926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>
        <v>9</v>
      </c>
      <c r="H47" s="6">
        <v>5</v>
      </c>
      <c r="I47" s="7">
        <v>521</v>
      </c>
      <c r="J47" s="28">
        <v>2771</v>
      </c>
      <c r="K47" s="19"/>
      <c r="L47" s="27">
        <v>9</v>
      </c>
      <c r="M47" s="7">
        <f>1417+942+490+1547+820+734+453+492+521</f>
        <v>7416</v>
      </c>
      <c r="N47" s="28">
        <f>12907+8305+3709+9521+5595+4291.5+2313.5+2410+2771</f>
        <v>51823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>
        <v>7</v>
      </c>
      <c r="H48" s="6">
        <v>7</v>
      </c>
      <c r="I48" s="7">
        <v>548</v>
      </c>
      <c r="J48" s="28">
        <v>2778</v>
      </c>
      <c r="K48" s="19"/>
      <c r="L48" s="27">
        <v>7</v>
      </c>
      <c r="M48" s="7">
        <f>5784+3021+2132+2749+1971+1476+548</f>
        <v>17681</v>
      </c>
      <c r="N48" s="28">
        <f>46886+23773.5+13445+15927.5+10251.5+6843+2778</f>
        <v>119904.5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38583</v>
      </c>
      <c r="E49" s="21">
        <v>2</v>
      </c>
      <c r="F49" s="19"/>
      <c r="G49" s="6">
        <v>5</v>
      </c>
      <c r="H49" s="6">
        <v>2</v>
      </c>
      <c r="I49" s="7">
        <v>20</v>
      </c>
      <c r="J49" s="28">
        <v>134</v>
      </c>
      <c r="K49" s="19"/>
      <c r="L49" s="27">
        <v>5</v>
      </c>
      <c r="M49" s="7">
        <f>614+403+373+249+20</f>
        <v>1659</v>
      </c>
      <c r="N49" s="28">
        <f>5147+3151+2811+1993+134</f>
        <v>13236</v>
      </c>
    </row>
    <row r="50" spans="1:14" ht="18.75" customHeight="1" thickBo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>
        <v>2</v>
      </c>
      <c r="H50" s="6">
        <v>11</v>
      </c>
      <c r="I50" s="7">
        <v>2311</v>
      </c>
      <c r="J50" s="28">
        <v>19081.5</v>
      </c>
      <c r="K50" s="19"/>
      <c r="L50" s="27">
        <v>2</v>
      </c>
      <c r="M50" s="7">
        <f>3582+2311</f>
        <v>5893</v>
      </c>
      <c r="N50" s="28">
        <f>31296+19081.5</f>
        <v>50377.5</v>
      </c>
    </row>
    <row r="51" spans="2:14" ht="19.5" customHeight="1" thickBot="1">
      <c r="B51" s="53" t="s">
        <v>7</v>
      </c>
      <c r="C51" s="59"/>
      <c r="D51" s="59"/>
      <c r="E51" s="11">
        <f>SUM(E4:E50)</f>
        <v>268</v>
      </c>
      <c r="F51" s="17"/>
      <c r="G51" s="16"/>
      <c r="H51" s="11">
        <f>SUM(H4:H50)</f>
        <v>40</v>
      </c>
      <c r="I51" s="11">
        <f>SUM(I4:I50)</f>
        <v>5648</v>
      </c>
      <c r="J51" s="30">
        <f>SUM(J4:J50)</f>
        <v>34017.5</v>
      </c>
      <c r="K51" s="17"/>
      <c r="L51" s="11"/>
      <c r="M51" s="11">
        <f>SUM(M4:M50)</f>
        <v>541626</v>
      </c>
      <c r="N51" s="30">
        <f>SUM(N4:N50)</f>
        <v>3116490.05</v>
      </c>
    </row>
  </sheetData>
  <mergeCells count="4">
    <mergeCell ref="L2:N2"/>
    <mergeCell ref="B51:D51"/>
    <mergeCell ref="G2:J2"/>
    <mergeCell ref="B2:E2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2005-09-16T12:39:02Z</cp:lastPrinted>
  <dcterms:created xsi:type="dcterms:W3CDTF">2004-03-26T15:51:12Z</dcterms:created>
  <dcterms:modified xsi:type="dcterms:W3CDTF">2005-09-16T13:55:16Z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1639399607</vt:i4>
  </property>
  <property fmtid="{D5CDD505-2E9C-101B-9397-08002B2CF9AE}" pid="3" name="_EmailSubject">
    <vt:lpwstr>Bir Film 2005/37.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